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showInkAnnotation="0" codeName="ThisWorkbook"/>
  <bookViews>
    <workbookView xWindow="-120" yWindow="-450" windowWidth="17520" windowHeight="10860"/>
  </bookViews>
  <sheets>
    <sheet name="World Cup 2010" sheetId="2" r:id="rId1"/>
  </sheets>
  <definedNames>
    <definedName name="_xlnm.Print_Area" localSheetId="0">'World Cup 2010'!$A$1:$AC$68</definedName>
    <definedName name="RiskAutoStopPercChange">1.5</definedName>
    <definedName name="RiskCollectDistributionSamples">2</definedName>
    <definedName name="RiskExcelReportsGoInNewWorkbook">TRUE</definedName>
    <definedName name="RiskExcelReportsToGenerate">0</definedName>
    <definedName name="RiskFixedSeed">1</definedName>
    <definedName name="RiskGenerateExcelReportsAtEndOfSimulation">FALSE</definedName>
    <definedName name="RiskHasSettings">TRUE</definedName>
    <definedName name="RiskMinimizeOnStart">FALSE</definedName>
    <definedName name="RiskMonitorConvergence">FALSE</definedName>
    <definedName name="RiskNumIterations">3000</definedName>
    <definedName name="RiskNumSimulations">1</definedName>
    <definedName name="RiskPauseOnError">FALSE</definedName>
    <definedName name="RiskRealTimeResults">FALSE</definedName>
    <definedName name="RiskReportGraphFormat">0</definedName>
    <definedName name="RiskResultsUpdateFreq">100</definedName>
    <definedName name="RiskRunAfterRecalcMacro">FALSE</definedName>
    <definedName name="RiskRunAfterSimMacro">FALSE</definedName>
    <definedName name="RiskRunBeforeRecalcMacro">FALSE</definedName>
    <definedName name="RiskRunBeforeSimMacro">FALSE</definedName>
    <definedName name="RiskSamplingType">3</definedName>
    <definedName name="RiskShowRiskWindowAtEndOfSimulation">TRUE</definedName>
    <definedName name="RiskStandardRecalc">2</definedName>
    <definedName name="RiskTemplateSheetName">"myTemplate"</definedName>
    <definedName name="RiskUpdateDisplay">FALSE</definedName>
    <definedName name="RiskUseDifferentSeedForEachSim">FALSE</definedName>
    <definedName name="RiskUseFixedSeed">FALSE</definedName>
    <definedName name="RiskUseMultipleCPUs">FALSE</definedName>
  </definedNames>
  <calcPr calcId="144525"/>
</workbook>
</file>

<file path=xl/calcChain.xml><?xml version="1.0" encoding="utf-8"?>
<calcChain xmlns="http://schemas.openxmlformats.org/spreadsheetml/2006/main">
  <c r="B62" i="2" l="1"/>
  <c r="B54" i="2"/>
  <c r="B46" i="2"/>
  <c r="B38" i="2"/>
  <c r="B30" i="2"/>
  <c r="B22" i="2"/>
  <c r="B14" i="2"/>
  <c r="B6" i="2"/>
  <c r="AL8" i="2" l="1"/>
  <c r="AL9" i="2"/>
  <c r="AL10" i="2"/>
  <c r="AL11" i="2"/>
  <c r="D18" i="2" l="1"/>
  <c r="BV6" i="2" l="1"/>
  <c r="N7" i="2"/>
  <c r="I8" i="2"/>
  <c r="AN8" i="2"/>
  <c r="AO8" i="2"/>
  <c r="AR8" i="2"/>
  <c r="AS8" i="2"/>
  <c r="AT8" i="2"/>
  <c r="D9" i="2"/>
  <c r="G9" i="2"/>
  <c r="AN9" i="2"/>
  <c r="AO9" i="2"/>
  <c r="AQ9" i="2"/>
  <c r="AT9" i="2"/>
  <c r="AR11" i="2" s="1"/>
  <c r="D10" i="2"/>
  <c r="G10" i="2"/>
  <c r="AN10" i="2"/>
  <c r="AO10" i="2"/>
  <c r="AQ10" i="2"/>
  <c r="AR10" i="2"/>
  <c r="AS9" i="2" s="1"/>
  <c r="AT10" i="2"/>
  <c r="AS11" i="2" s="1"/>
  <c r="D11" i="2"/>
  <c r="G11" i="2"/>
  <c r="AN11" i="2"/>
  <c r="AO11" i="2"/>
  <c r="D12" i="2"/>
  <c r="G12" i="2"/>
  <c r="N15" i="2"/>
  <c r="I16" i="2"/>
  <c r="AL16" i="2"/>
  <c r="AN16" i="2"/>
  <c r="AO16" i="2"/>
  <c r="AR16" i="2"/>
  <c r="AS16" i="2"/>
  <c r="AT16" i="2"/>
  <c r="BA16" i="2" s="1"/>
  <c r="D17" i="2"/>
  <c r="G17" i="2"/>
  <c r="AL17" i="2"/>
  <c r="AN17" i="2"/>
  <c r="AO17" i="2"/>
  <c r="AQ17" i="2"/>
  <c r="AT17" i="2"/>
  <c r="G18" i="2"/>
  <c r="AL18" i="2"/>
  <c r="AN18" i="2"/>
  <c r="AO18" i="2"/>
  <c r="AQ18" i="2"/>
  <c r="AR18" i="2"/>
  <c r="AS17" i="2" s="1"/>
  <c r="AT18" i="2"/>
  <c r="D19" i="2"/>
  <c r="G19" i="2"/>
  <c r="AL19" i="2"/>
  <c r="AN19" i="2"/>
  <c r="AO19" i="2"/>
  <c r="AQ19" i="2"/>
  <c r="AR19" i="2"/>
  <c r="AS19" i="2"/>
  <c r="BA19" i="2" s="1"/>
  <c r="D20" i="2"/>
  <c r="G20" i="2"/>
  <c r="N23" i="2"/>
  <c r="I24" i="2"/>
  <c r="AL24" i="2"/>
  <c r="AN24" i="2"/>
  <c r="AO24" i="2"/>
  <c r="AP24" i="2" s="1"/>
  <c r="AR24" i="2"/>
  <c r="AS24" i="2"/>
  <c r="AT24" i="2"/>
  <c r="D25" i="2"/>
  <c r="G25" i="2"/>
  <c r="AL25" i="2"/>
  <c r="AN25" i="2"/>
  <c r="AO25" i="2"/>
  <c r="AQ25" i="2"/>
  <c r="AT25" i="2"/>
  <c r="D26" i="2"/>
  <c r="G26" i="2"/>
  <c r="AL26" i="2"/>
  <c r="AN26" i="2"/>
  <c r="AO26" i="2"/>
  <c r="AQ26" i="2"/>
  <c r="AR26" i="2"/>
  <c r="AS25" i="2" s="1"/>
  <c r="AT26" i="2"/>
  <c r="D27" i="2"/>
  <c r="G27" i="2"/>
  <c r="AL27" i="2"/>
  <c r="AN27" i="2"/>
  <c r="AO27" i="2"/>
  <c r="AQ27" i="2"/>
  <c r="AR27" i="2"/>
  <c r="AS27" i="2"/>
  <c r="D28" i="2"/>
  <c r="G28" i="2"/>
  <c r="N31" i="2"/>
  <c r="I32" i="2"/>
  <c r="AL32" i="2"/>
  <c r="AN32" i="2"/>
  <c r="AO32" i="2"/>
  <c r="AR32" i="2"/>
  <c r="AY32" i="2" s="1"/>
  <c r="AS32" i="2"/>
  <c r="AQ34" i="2" s="1"/>
  <c r="AT32" i="2"/>
  <c r="AZ32" i="2" s="1"/>
  <c r="D33" i="2"/>
  <c r="G33" i="2"/>
  <c r="AL33" i="2"/>
  <c r="AN33" i="2"/>
  <c r="AO33" i="2"/>
  <c r="AQ33" i="2"/>
  <c r="AT33" i="2"/>
  <c r="D34" i="2"/>
  <c r="G34" i="2"/>
  <c r="AL34" i="2"/>
  <c r="AN34" i="2"/>
  <c r="AO34" i="2"/>
  <c r="AP34" i="2" s="1"/>
  <c r="AR34" i="2"/>
  <c r="AS33" i="2" s="1"/>
  <c r="AT34" i="2"/>
  <c r="AS35" i="2" s="1"/>
  <c r="D35" i="2"/>
  <c r="G35" i="2"/>
  <c r="AL35" i="2"/>
  <c r="AN35" i="2"/>
  <c r="AO35" i="2"/>
  <c r="AQ35" i="2"/>
  <c r="AR35" i="2"/>
  <c r="D36" i="2"/>
  <c r="G36" i="2"/>
  <c r="N39" i="2"/>
  <c r="I40" i="2"/>
  <c r="AL40" i="2"/>
  <c r="AN40" i="2"/>
  <c r="AO40" i="2"/>
  <c r="AP40" i="2" s="1"/>
  <c r="AR40" i="2"/>
  <c r="AS40" i="2"/>
  <c r="AT40" i="2"/>
  <c r="D41" i="2"/>
  <c r="G41" i="2"/>
  <c r="AL41" i="2"/>
  <c r="AN41" i="2"/>
  <c r="AO41" i="2"/>
  <c r="AQ41" i="2"/>
  <c r="AT41" i="2"/>
  <c r="D42" i="2"/>
  <c r="G42" i="2"/>
  <c r="AL42" i="2"/>
  <c r="AN42" i="2"/>
  <c r="AO42" i="2"/>
  <c r="AQ42" i="2"/>
  <c r="AR42" i="2"/>
  <c r="AS41" i="2" s="1"/>
  <c r="AT42" i="2"/>
  <c r="D43" i="2"/>
  <c r="G43" i="2"/>
  <c r="AL43" i="2"/>
  <c r="AN43" i="2"/>
  <c r="AO43" i="2"/>
  <c r="AQ43" i="2"/>
  <c r="AR43" i="2"/>
  <c r="AS43" i="2"/>
  <c r="D44" i="2"/>
  <c r="G44" i="2"/>
  <c r="N47" i="2"/>
  <c r="I48" i="2"/>
  <c r="AL48" i="2"/>
  <c r="AN48" i="2"/>
  <c r="AO48" i="2"/>
  <c r="AR48" i="2"/>
  <c r="AY48" i="2" s="1"/>
  <c r="AS48" i="2"/>
  <c r="AQ50" i="2" s="1"/>
  <c r="AT48" i="2"/>
  <c r="BA48" i="2" s="1"/>
  <c r="AZ48" i="2"/>
  <c r="D49" i="2"/>
  <c r="G49" i="2"/>
  <c r="AL49" i="2"/>
  <c r="AN49" i="2"/>
  <c r="AO49" i="2"/>
  <c r="AP49" i="2" s="1"/>
  <c r="AQ49" i="2"/>
  <c r="AT49" i="2"/>
  <c r="D50" i="2"/>
  <c r="G50" i="2"/>
  <c r="AL50" i="2"/>
  <c r="AN50" i="2"/>
  <c r="AO50" i="2"/>
  <c r="AR50" i="2"/>
  <c r="AS49" i="2" s="1"/>
  <c r="AT50" i="2"/>
  <c r="BB50" i="2" s="1"/>
  <c r="D51" i="2"/>
  <c r="G51" i="2"/>
  <c r="AL51" i="2"/>
  <c r="AN51" i="2"/>
  <c r="AO51" i="2"/>
  <c r="AQ51" i="2"/>
  <c r="AR51" i="2"/>
  <c r="AS51" i="2"/>
  <c r="BA51" i="2" s="1"/>
  <c r="D52" i="2"/>
  <c r="G52" i="2"/>
  <c r="N55" i="2"/>
  <c r="I56" i="2"/>
  <c r="AL56" i="2"/>
  <c r="AN56" i="2"/>
  <c r="AO56" i="2"/>
  <c r="AR56" i="2"/>
  <c r="AS56" i="2"/>
  <c r="AT56" i="2"/>
  <c r="D57" i="2"/>
  <c r="G57" i="2"/>
  <c r="AL57" i="2"/>
  <c r="AN57" i="2"/>
  <c r="AO57" i="2"/>
  <c r="AQ57" i="2"/>
  <c r="AT57" i="2"/>
  <c r="D58" i="2"/>
  <c r="G58" i="2"/>
  <c r="AL58" i="2"/>
  <c r="AN58" i="2"/>
  <c r="AO58" i="2"/>
  <c r="AQ58" i="2"/>
  <c r="AR58" i="2"/>
  <c r="AS57" i="2" s="1"/>
  <c r="AT58" i="2"/>
  <c r="D59" i="2"/>
  <c r="G59" i="2"/>
  <c r="AL59" i="2"/>
  <c r="AN59" i="2"/>
  <c r="AO59" i="2"/>
  <c r="AQ59" i="2"/>
  <c r="AR59" i="2"/>
  <c r="D60" i="2"/>
  <c r="G60" i="2"/>
  <c r="N63" i="2"/>
  <c r="I64" i="2"/>
  <c r="AL64" i="2"/>
  <c r="AN64" i="2"/>
  <c r="AO64" i="2"/>
  <c r="AP64" i="2" s="1"/>
  <c r="AR64" i="2"/>
  <c r="AS64" i="2"/>
  <c r="AQ66" i="2" s="1"/>
  <c r="AT64" i="2"/>
  <c r="AZ64" i="2" s="1"/>
  <c r="D65" i="2"/>
  <c r="G65" i="2"/>
  <c r="AL65" i="2"/>
  <c r="AN65" i="2"/>
  <c r="AO65" i="2"/>
  <c r="AQ65" i="2"/>
  <c r="AT65" i="2"/>
  <c r="D66" i="2"/>
  <c r="G66" i="2"/>
  <c r="AL66" i="2"/>
  <c r="AN66" i="2"/>
  <c r="AO66" i="2"/>
  <c r="AR66" i="2"/>
  <c r="AS65" i="2" s="1"/>
  <c r="AT66" i="2"/>
  <c r="AS67" i="2" s="1"/>
  <c r="AY66" i="2"/>
  <c r="D67" i="2"/>
  <c r="G67" i="2"/>
  <c r="AL67" i="2"/>
  <c r="AN67" i="2"/>
  <c r="AP67" i="2" s="1"/>
  <c r="AX64" i="2" s="1"/>
  <c r="AO67" i="2"/>
  <c r="AQ67" i="2"/>
  <c r="AR67" i="2"/>
  <c r="D68" i="2"/>
  <c r="G68" i="2"/>
  <c r="BA42" i="2" l="1"/>
  <c r="BA26" i="2"/>
  <c r="AZ59" i="2"/>
  <c r="AZ57" i="2"/>
  <c r="BA56" i="2"/>
  <c r="AZ49" i="2"/>
  <c r="AP48" i="2"/>
  <c r="AP35" i="2"/>
  <c r="AU35" i="2" s="1"/>
  <c r="AP32" i="2"/>
  <c r="BB18" i="2"/>
  <c r="AY18" i="2"/>
  <c r="AP16" i="2"/>
  <c r="AW16" i="2" s="1"/>
  <c r="AY64" i="2"/>
  <c r="AP56" i="2"/>
  <c r="AU59" i="2" s="1"/>
  <c r="AV48" i="2"/>
  <c r="BB43" i="2"/>
  <c r="AZ43" i="2"/>
  <c r="BA40" i="2"/>
  <c r="AZ33" i="2"/>
  <c r="BB27" i="2"/>
  <c r="AZ27" i="2"/>
  <c r="AP26" i="2"/>
  <c r="AW24" i="2" s="1"/>
  <c r="AZ25" i="2"/>
  <c r="BA24" i="2"/>
  <c r="AM9" i="2"/>
  <c r="BA8" i="2"/>
  <c r="AY8" i="2"/>
  <c r="AM8" i="2"/>
  <c r="AM10" i="2"/>
  <c r="AY16" i="2"/>
  <c r="AP19" i="2"/>
  <c r="BA18" i="2"/>
  <c r="AP17" i="2"/>
  <c r="AZ16" i="2"/>
  <c r="AZ17" i="2"/>
  <c r="AP66" i="2"/>
  <c r="AW64" i="2" s="1"/>
  <c r="AZ65" i="2"/>
  <c r="BA64" i="2"/>
  <c r="BB58" i="2"/>
  <c r="BA58" i="2"/>
  <c r="AP50" i="2"/>
  <c r="AU50" i="2" s="1"/>
  <c r="BB42" i="2"/>
  <c r="AZ35" i="2"/>
  <c r="BB34" i="2"/>
  <c r="BA32" i="2"/>
  <c r="AZ19" i="2"/>
  <c r="AP18" i="2"/>
  <c r="AZ67" i="2"/>
  <c r="AP65" i="2"/>
  <c r="AV64" i="2" s="1"/>
  <c r="AZ56" i="2"/>
  <c r="AS59" i="2"/>
  <c r="BB59" i="2" s="1"/>
  <c r="AP57" i="2"/>
  <c r="AU57" i="2" s="1"/>
  <c r="AP51" i="2"/>
  <c r="AX48" i="2" s="1"/>
  <c r="AP42" i="2"/>
  <c r="AW40" i="2" s="1"/>
  <c r="AZ41" i="2"/>
  <c r="AZ40" i="2"/>
  <c r="BB67" i="2"/>
  <c r="BA67" i="2"/>
  <c r="AU67" i="2"/>
  <c r="BB66" i="2"/>
  <c r="AW67" i="2"/>
  <c r="AP59" i="2"/>
  <c r="AP58" i="2"/>
  <c r="AV58" i="2" s="1"/>
  <c r="AW48" i="2"/>
  <c r="AU49" i="2"/>
  <c r="AP43" i="2"/>
  <c r="AU43" i="2" s="1"/>
  <c r="AP41" i="2"/>
  <c r="AU41" i="2" s="1"/>
  <c r="AP33" i="2"/>
  <c r="AV32" i="2" s="1"/>
  <c r="BA35" i="2"/>
  <c r="AU33" i="2"/>
  <c r="AU34" i="2"/>
  <c r="AX32" i="2"/>
  <c r="AW32" i="2"/>
  <c r="AW35" i="2"/>
  <c r="AZ24" i="2"/>
  <c r="BB26" i="2"/>
  <c r="AP25" i="2"/>
  <c r="AV24" i="2" s="1"/>
  <c r="AP27" i="2"/>
  <c r="AU27" i="2" s="1"/>
  <c r="AP9" i="2"/>
  <c r="BB10" i="2"/>
  <c r="AP10" i="2"/>
  <c r="AQ11" i="2"/>
  <c r="BB11" i="2"/>
  <c r="AP11" i="2"/>
  <c r="AZ9" i="2"/>
  <c r="BA10" i="2"/>
  <c r="AZ8" i="2"/>
  <c r="AP8" i="2"/>
  <c r="AU26" i="2"/>
  <c r="AU25" i="2"/>
  <c r="AM59" i="2"/>
  <c r="BA59" i="2"/>
  <c r="AM58" i="2"/>
  <c r="AY58" i="2"/>
  <c r="AU58" i="2"/>
  <c r="AM50" i="2"/>
  <c r="BA50" i="2"/>
  <c r="AY50" i="2"/>
  <c r="AU42" i="2"/>
  <c r="AM34" i="2"/>
  <c r="BA34" i="2"/>
  <c r="AY34" i="2"/>
  <c r="AW27" i="2"/>
  <c r="AV66" i="2"/>
  <c r="AV67" i="2"/>
  <c r="AM66" i="2"/>
  <c r="BA66" i="2"/>
  <c r="AU65" i="2"/>
  <c r="AW59" i="2"/>
  <c r="AM56" i="2"/>
  <c r="AY56" i="2"/>
  <c r="AZ51" i="2"/>
  <c r="BB51" i="2"/>
  <c r="AV40" i="2"/>
  <c r="AV26" i="2"/>
  <c r="AM43" i="2"/>
  <c r="AM42" i="2"/>
  <c r="AM40" i="2"/>
  <c r="AM27" i="2"/>
  <c r="AM26" i="2"/>
  <c r="AM24" i="2"/>
  <c r="AM67" i="2"/>
  <c r="AM64" i="2"/>
  <c r="AV51" i="2"/>
  <c r="AM51" i="2"/>
  <c r="AV50" i="2"/>
  <c r="AM48" i="2"/>
  <c r="BA43" i="2"/>
  <c r="AY42" i="2"/>
  <c r="AY40" i="2"/>
  <c r="BB35" i="2"/>
  <c r="AM35" i="2"/>
  <c r="AV34" i="2"/>
  <c r="AM32" i="2"/>
  <c r="BA27" i="2"/>
  <c r="AY26" i="2"/>
  <c r="AY24" i="2"/>
  <c r="BB19" i="2"/>
  <c r="AM19" i="2"/>
  <c r="AM18" i="2"/>
  <c r="AM16" i="2"/>
  <c r="AY10" i="2"/>
  <c r="AY65" i="2"/>
  <c r="BB65" i="2"/>
  <c r="AY57" i="2"/>
  <c r="BB57" i="2"/>
  <c r="AY49" i="2"/>
  <c r="BB49" i="2"/>
  <c r="AY41" i="2"/>
  <c r="BB41" i="2"/>
  <c r="AY33" i="2"/>
  <c r="BB33" i="2"/>
  <c r="AM65" i="2"/>
  <c r="AM57" i="2"/>
  <c r="AM49" i="2"/>
  <c r="AM41" i="2"/>
  <c r="AM33" i="2"/>
  <c r="AX24" i="2"/>
  <c r="AX26" i="2"/>
  <c r="AY25" i="2"/>
  <c r="BB25" i="2"/>
  <c r="AY17" i="2"/>
  <c r="BB17" i="2"/>
  <c r="AY9" i="2"/>
  <c r="BB9" i="2"/>
  <c r="AX65" i="2"/>
  <c r="AX58" i="2"/>
  <c r="AW57" i="2"/>
  <c r="AX50" i="2"/>
  <c r="AX49" i="2"/>
  <c r="AW49" i="2"/>
  <c r="AW41" i="2"/>
  <c r="AX33" i="2"/>
  <c r="AW33" i="2"/>
  <c r="AM25" i="2"/>
  <c r="AM17" i="2"/>
  <c r="AW25" i="2"/>
  <c r="AW17" i="2"/>
  <c r="AX34" i="2" l="1"/>
  <c r="AX57" i="2"/>
  <c r="AW65" i="2"/>
  <c r="AX66" i="2"/>
  <c r="AX25" i="2"/>
  <c r="AV35" i="2"/>
  <c r="AV43" i="2"/>
  <c r="AV56" i="2"/>
  <c r="AX56" i="2"/>
  <c r="AU66" i="2"/>
  <c r="AU18" i="2"/>
  <c r="AV16" i="2"/>
  <c r="AX16" i="2"/>
  <c r="AW56" i="2"/>
  <c r="AV59" i="2"/>
  <c r="AU51" i="2"/>
  <c r="AW51" i="2"/>
  <c r="AX42" i="2"/>
  <c r="AV27" i="2"/>
  <c r="AU19" i="2"/>
  <c r="AX8" i="2"/>
  <c r="AU11" i="2"/>
  <c r="AZ11" i="2"/>
  <c r="AM11" i="2"/>
  <c r="BA11" i="2"/>
  <c r="AV8" i="2"/>
  <c r="AV11" i="2"/>
  <c r="AX18" i="2"/>
  <c r="AW19" i="2"/>
  <c r="AX17" i="2"/>
  <c r="AU17" i="2"/>
  <c r="AV18" i="2"/>
  <c r="AV19" i="2"/>
  <c r="AW9" i="2"/>
  <c r="AV10" i="2"/>
  <c r="AX9" i="2"/>
  <c r="AU9" i="2"/>
  <c r="AX10" i="2"/>
  <c r="AW11" i="2"/>
  <c r="AW8" i="2"/>
  <c r="AU10" i="2"/>
  <c r="AW43" i="2"/>
  <c r="AX41" i="2"/>
  <c r="AV42" i="2"/>
  <c r="AX40" i="2"/>
  <c r="BG8" i="2"/>
  <c r="BG16" i="2"/>
  <c r="BG24" i="2"/>
  <c r="BG32" i="2"/>
  <c r="BG40" i="2"/>
  <c r="BG48" i="2"/>
  <c r="BG56" i="2"/>
  <c r="BG64" i="2"/>
  <c r="BH64" i="2" l="1"/>
  <c r="BI64" i="2"/>
  <c r="BL64" i="2" s="1"/>
  <c r="BT64" i="2" s="1"/>
  <c r="BD64" i="2" s="1"/>
  <c r="BJ64" i="2"/>
  <c r="BM64" i="2" s="1"/>
  <c r="BU64" i="2" s="1"/>
  <c r="BE64" i="2" s="1"/>
  <c r="BC66" i="2" s="1"/>
  <c r="BK64" i="2"/>
  <c r="BO64" i="2"/>
  <c r="BU65" i="2" s="1"/>
  <c r="BE65" i="2" s="1"/>
  <c r="BD66" i="2" s="1"/>
  <c r="BQ64" i="2"/>
  <c r="BV66" i="2" s="1"/>
  <c r="BF66" i="2" s="1"/>
  <c r="BE67" i="2" s="1"/>
  <c r="BH56" i="2"/>
  <c r="BI56" i="2"/>
  <c r="BJ56" i="2"/>
  <c r="BK56" i="2"/>
  <c r="BM56" i="2"/>
  <c r="BU56" i="2" s="1"/>
  <c r="BE56" i="2" s="1"/>
  <c r="BC58" i="2" s="1"/>
  <c r="BH48" i="2"/>
  <c r="BI48" i="2"/>
  <c r="BL48" i="2" s="1"/>
  <c r="BT48" i="2" s="1"/>
  <c r="BD48" i="2" s="1"/>
  <c r="BC49" i="2" s="1"/>
  <c r="BJ48" i="2"/>
  <c r="BK48" i="2"/>
  <c r="BH40" i="2"/>
  <c r="BI40" i="2"/>
  <c r="BJ40" i="2"/>
  <c r="BK40" i="2"/>
  <c r="BM40" i="2"/>
  <c r="BU40" i="2" s="1"/>
  <c r="BE40" i="2" s="1"/>
  <c r="BC42" i="2" s="1"/>
  <c r="BH32" i="2"/>
  <c r="BI32" i="2"/>
  <c r="BJ32" i="2"/>
  <c r="BQ32" i="2" s="1"/>
  <c r="BV34" i="2" s="1"/>
  <c r="BF34" i="2" s="1"/>
  <c r="BE35" i="2" s="1"/>
  <c r="BK32" i="2"/>
  <c r="BL32" i="2"/>
  <c r="BT32" i="2" s="1"/>
  <c r="BD32" i="2" s="1"/>
  <c r="BP32" i="2"/>
  <c r="BV33" i="2" s="1"/>
  <c r="BF33" i="2" s="1"/>
  <c r="BD35" i="2" s="1"/>
  <c r="BH24" i="2"/>
  <c r="BO24" i="2" s="1"/>
  <c r="BU25" i="2" s="1"/>
  <c r="BE25" i="2" s="1"/>
  <c r="BD26" i="2" s="1"/>
  <c r="BI24" i="2"/>
  <c r="BJ24" i="2"/>
  <c r="BK24" i="2"/>
  <c r="BM24" i="2"/>
  <c r="BU24" i="2" s="1"/>
  <c r="BE24" i="2" s="1"/>
  <c r="BC26" i="2" s="1"/>
  <c r="BH16" i="2"/>
  <c r="BI16" i="2"/>
  <c r="BJ16" i="2"/>
  <c r="BQ16" i="2" s="1"/>
  <c r="BV18" i="2" s="1"/>
  <c r="BF18" i="2" s="1"/>
  <c r="BE19" i="2" s="1"/>
  <c r="BK16" i="2"/>
  <c r="BL16" i="2"/>
  <c r="BT16" i="2" s="1"/>
  <c r="BD16" i="2" s="1"/>
  <c r="BP16" i="2"/>
  <c r="BV17" i="2" s="1"/>
  <c r="BF17" i="2" s="1"/>
  <c r="BD19" i="2" s="1"/>
  <c r="BH8" i="2"/>
  <c r="BI8" i="2"/>
  <c r="BJ8" i="2"/>
  <c r="BK8" i="2"/>
  <c r="BQ24" i="2" l="1"/>
  <c r="BV26" i="2" s="1"/>
  <c r="BF26" i="2" s="1"/>
  <c r="BE27" i="2" s="1"/>
  <c r="BL24" i="2"/>
  <c r="BT24" i="2" s="1"/>
  <c r="BD24" i="2" s="1"/>
  <c r="BO40" i="2"/>
  <c r="BU41" i="2" s="1"/>
  <c r="BE41" i="2" s="1"/>
  <c r="BD42" i="2" s="1"/>
  <c r="BP64" i="2"/>
  <c r="BV65" i="2" s="1"/>
  <c r="BF65" i="2" s="1"/>
  <c r="BD67" i="2" s="1"/>
  <c r="BN64" i="2"/>
  <c r="BV64" i="2" s="1"/>
  <c r="BF64" i="2" s="1"/>
  <c r="BC67" i="2" s="1"/>
  <c r="AK67" i="2" s="1"/>
  <c r="BQ56" i="2"/>
  <c r="BV58" i="2" s="1"/>
  <c r="BF58" i="2" s="1"/>
  <c r="BE59" i="2" s="1"/>
  <c r="BO56" i="2"/>
  <c r="BU57" i="2" s="1"/>
  <c r="BE57" i="2" s="1"/>
  <c r="BD58" i="2" s="1"/>
  <c r="BP48" i="2"/>
  <c r="BV49" i="2" s="1"/>
  <c r="BF49" i="2" s="1"/>
  <c r="BD51" i="2" s="1"/>
  <c r="BQ48" i="2"/>
  <c r="BV50" i="2" s="1"/>
  <c r="BF50" i="2" s="1"/>
  <c r="BE51" i="2" s="1"/>
  <c r="BM8" i="2"/>
  <c r="BU8" i="2" s="1"/>
  <c r="BE8" i="2" s="1"/>
  <c r="BC10" i="2" s="1"/>
  <c r="BQ8" i="2"/>
  <c r="BV10" i="2" s="1"/>
  <c r="BF10" i="2" s="1"/>
  <c r="BE11" i="2" s="1"/>
  <c r="BC65" i="2"/>
  <c r="AK65" i="2" s="1"/>
  <c r="AK66" i="2"/>
  <c r="BQ40" i="2"/>
  <c r="BV42" i="2" s="1"/>
  <c r="BF42" i="2" s="1"/>
  <c r="BE43" i="2" s="1"/>
  <c r="BL40" i="2"/>
  <c r="BT40" i="2" s="1"/>
  <c r="BD40" i="2" s="1"/>
  <c r="BC33" i="2"/>
  <c r="BC25" i="2"/>
  <c r="BC17" i="2"/>
  <c r="BL56" i="2"/>
  <c r="BT56" i="2" s="1"/>
  <c r="BD56" i="2" s="1"/>
  <c r="BN48" i="2"/>
  <c r="BV48" i="2" s="1"/>
  <c r="BF48" i="2" s="1"/>
  <c r="BC51" i="2" s="1"/>
  <c r="BM48" i="2"/>
  <c r="BU48" i="2" s="1"/>
  <c r="BE48" i="2" s="1"/>
  <c r="BM32" i="2"/>
  <c r="BU32" i="2" s="1"/>
  <c r="BE32" i="2" s="1"/>
  <c r="BC34" i="2" s="1"/>
  <c r="BN32" i="2"/>
  <c r="BV32" i="2" s="1"/>
  <c r="BF32" i="2" s="1"/>
  <c r="BC35" i="2" s="1"/>
  <c r="AK35" i="2" s="1"/>
  <c r="BM16" i="2"/>
  <c r="BU16" i="2" s="1"/>
  <c r="BE16" i="2" s="1"/>
  <c r="BC18" i="2" s="1"/>
  <c r="BN16" i="2"/>
  <c r="BV16" i="2" s="1"/>
  <c r="BF16" i="2" s="1"/>
  <c r="BC19" i="2" s="1"/>
  <c r="AK19" i="2" s="1"/>
  <c r="BL8" i="2"/>
  <c r="BT8" i="2" s="1"/>
  <c r="BD8" i="2" s="1"/>
  <c r="BO8" i="2"/>
  <c r="BU9" i="2" s="1"/>
  <c r="BE9" i="2" s="1"/>
  <c r="BD10" i="2" s="1"/>
  <c r="BP8" i="2"/>
  <c r="BV9" i="2" s="1"/>
  <c r="BF9" i="2" s="1"/>
  <c r="BD11" i="2" s="1"/>
  <c r="BN8" i="2"/>
  <c r="BV8" i="2" s="1"/>
  <c r="BF8" i="2" s="1"/>
  <c r="BC11" i="2" s="1"/>
  <c r="BO16" i="2"/>
  <c r="BU17" i="2" s="1"/>
  <c r="BE17" i="2" s="1"/>
  <c r="BD18" i="2" s="1"/>
  <c r="AK18" i="2" s="1"/>
  <c r="BP24" i="2"/>
  <c r="BV25" i="2" s="1"/>
  <c r="BF25" i="2" s="1"/>
  <c r="BD27" i="2" s="1"/>
  <c r="BN24" i="2"/>
  <c r="BV24" i="2" s="1"/>
  <c r="BF24" i="2" s="1"/>
  <c r="BC27" i="2" s="1"/>
  <c r="BO32" i="2"/>
  <c r="BU33" i="2" s="1"/>
  <c r="BE33" i="2" s="1"/>
  <c r="BD34" i="2" s="1"/>
  <c r="BP40" i="2"/>
  <c r="BV41" i="2" s="1"/>
  <c r="BF41" i="2" s="1"/>
  <c r="BD43" i="2" s="1"/>
  <c r="BN40" i="2"/>
  <c r="BV40" i="2" s="1"/>
  <c r="BF40" i="2" s="1"/>
  <c r="BC43" i="2" s="1"/>
  <c r="BO48" i="2"/>
  <c r="BU49" i="2" s="1"/>
  <c r="BE49" i="2" s="1"/>
  <c r="BD50" i="2" s="1"/>
  <c r="BP56" i="2"/>
  <c r="BV57" i="2" s="1"/>
  <c r="BF57" i="2" s="1"/>
  <c r="BD59" i="2" s="1"/>
  <c r="BN56" i="2"/>
  <c r="BV56" i="2" s="1"/>
  <c r="BF56" i="2" s="1"/>
  <c r="BC59" i="2" s="1"/>
  <c r="AK59" i="2" s="1"/>
  <c r="BT6" i="2" l="1"/>
  <c r="AK43" i="2"/>
  <c r="AK34" i="2"/>
  <c r="AK64" i="2"/>
  <c r="BR64" i="2" a="1"/>
  <c r="BR64" i="2" s="1"/>
  <c r="AK26" i="2"/>
  <c r="AK58" i="2"/>
  <c r="BC50" i="2"/>
  <c r="AK50" i="2" s="1"/>
  <c r="AK48" i="2"/>
  <c r="AK51" i="2"/>
  <c r="AK27" i="2"/>
  <c r="AK11" i="2"/>
  <c r="AK8" i="2"/>
  <c r="AK10" i="2"/>
  <c r="AK56" i="2"/>
  <c r="BC57" i="2"/>
  <c r="AK57" i="2" s="1"/>
  <c r="BC41" i="2"/>
  <c r="AK41" i="2" s="1"/>
  <c r="AK40" i="2"/>
  <c r="AK42" i="2"/>
  <c r="AK32" i="2"/>
  <c r="AK25" i="2"/>
  <c r="AJ25" i="2" s="1"/>
  <c r="J25" i="2" s="1"/>
  <c r="AK24" i="2"/>
  <c r="AK16" i="2"/>
  <c r="AK49" i="2"/>
  <c r="AK33" i="2"/>
  <c r="AK17" i="2"/>
  <c r="BC9" i="2"/>
  <c r="AK9" i="2" s="1"/>
  <c r="BR16" i="2" a="1"/>
  <c r="BR16" i="2" s="1"/>
  <c r="BR48" i="2" a="1"/>
  <c r="BR48" i="2" s="1"/>
  <c r="BR32" i="2" a="1"/>
  <c r="BR32" i="2" s="1"/>
  <c r="BR56" i="2" a="1"/>
  <c r="BR56" i="2" s="1"/>
  <c r="BR40" i="2" a="1"/>
  <c r="BR40" i="2" s="1"/>
  <c r="BR24" i="2" a="1"/>
  <c r="BR24" i="2" s="1"/>
  <c r="BR8" i="2" a="1"/>
  <c r="BR8" i="2" s="1"/>
  <c r="AJ64" i="2" l="1"/>
  <c r="AJ67" i="2"/>
  <c r="AJ65" i="2"/>
  <c r="AJ66" i="2"/>
  <c r="N66" i="2"/>
  <c r="L66" i="2"/>
  <c r="AJ11" i="2"/>
  <c r="AJ8" i="2"/>
  <c r="AI8" i="2" s="1"/>
  <c r="AJ9" i="2"/>
  <c r="AH9" i="2" s="1"/>
  <c r="AJ10" i="2"/>
  <c r="AJ56" i="2"/>
  <c r="AJ58" i="2"/>
  <c r="AJ57" i="2"/>
  <c r="AJ59" i="2"/>
  <c r="AJ41" i="2"/>
  <c r="AJ43" i="2"/>
  <c r="AJ40" i="2"/>
  <c r="AJ42" i="2"/>
  <c r="M25" i="2"/>
  <c r="K25" i="2"/>
  <c r="AI25" i="2"/>
  <c r="N25" i="2"/>
  <c r="L25" i="2"/>
  <c r="AJ27" i="2"/>
  <c r="AJ24" i="2"/>
  <c r="AJ26" i="2"/>
  <c r="AJ48" i="2"/>
  <c r="AJ50" i="2"/>
  <c r="AJ49" i="2"/>
  <c r="AJ51" i="2"/>
  <c r="AJ33" i="2"/>
  <c r="AJ35" i="2"/>
  <c r="AJ32" i="2"/>
  <c r="AJ34" i="2"/>
  <c r="AJ16" i="2"/>
  <c r="AJ18" i="2"/>
  <c r="AJ17" i="2"/>
  <c r="AJ19" i="2"/>
  <c r="J65" i="2" l="1"/>
  <c r="L65" i="2"/>
  <c r="N65" i="2"/>
  <c r="AI65" i="2"/>
  <c r="K65" i="2"/>
  <c r="M65" i="2"/>
  <c r="AH65" i="2"/>
  <c r="K64" i="2"/>
  <c r="M64" i="2"/>
  <c r="AI64" i="2"/>
  <c r="J64" i="2"/>
  <c r="L64" i="2"/>
  <c r="N64" i="2"/>
  <c r="J66" i="2"/>
  <c r="M66" i="2"/>
  <c r="K66" i="2"/>
  <c r="AI66" i="2"/>
  <c r="K67" i="2"/>
  <c r="M67" i="2"/>
  <c r="AI67" i="2"/>
  <c r="J67" i="2"/>
  <c r="L67" i="2"/>
  <c r="N67" i="2"/>
  <c r="AI11" i="2"/>
  <c r="AH10" i="2"/>
  <c r="AH11" i="2" s="1"/>
  <c r="AI10" i="2"/>
  <c r="AI9" i="2"/>
  <c r="K59" i="2"/>
  <c r="M59" i="2"/>
  <c r="AI59" i="2"/>
  <c r="J59" i="2"/>
  <c r="L59" i="2"/>
  <c r="N59" i="2"/>
  <c r="K58" i="2"/>
  <c r="M58" i="2"/>
  <c r="J58" i="2"/>
  <c r="L58" i="2"/>
  <c r="N58" i="2"/>
  <c r="AI58" i="2"/>
  <c r="J57" i="2"/>
  <c r="L57" i="2"/>
  <c r="N57" i="2"/>
  <c r="AI57" i="2"/>
  <c r="K57" i="2"/>
  <c r="M57" i="2"/>
  <c r="AH57" i="2"/>
  <c r="I57" i="2" s="1"/>
  <c r="K56" i="2"/>
  <c r="M56" i="2"/>
  <c r="AI56" i="2"/>
  <c r="J56" i="2"/>
  <c r="L56" i="2"/>
  <c r="N56" i="2"/>
  <c r="J42" i="2"/>
  <c r="L42" i="2"/>
  <c r="N42" i="2"/>
  <c r="AI42" i="2"/>
  <c r="K42" i="2"/>
  <c r="M42" i="2"/>
  <c r="J43" i="2"/>
  <c r="L43" i="2"/>
  <c r="N43" i="2"/>
  <c r="K43" i="2"/>
  <c r="M43" i="2"/>
  <c r="AI43" i="2"/>
  <c r="AI40" i="2"/>
  <c r="J40" i="2"/>
  <c r="L40" i="2"/>
  <c r="N40" i="2"/>
  <c r="K40" i="2"/>
  <c r="M40" i="2"/>
  <c r="K41" i="2"/>
  <c r="M41" i="2"/>
  <c r="AH41" i="2"/>
  <c r="I41" i="2" s="1"/>
  <c r="U15" i="2" s="1"/>
  <c r="J41" i="2"/>
  <c r="L41" i="2"/>
  <c r="N41" i="2"/>
  <c r="AI41" i="2"/>
  <c r="K24" i="2"/>
  <c r="M24" i="2"/>
  <c r="AI24" i="2"/>
  <c r="J24" i="2"/>
  <c r="L24" i="2"/>
  <c r="N24" i="2"/>
  <c r="K26" i="2"/>
  <c r="M26" i="2"/>
  <c r="J26" i="2"/>
  <c r="L26" i="2"/>
  <c r="N26" i="2"/>
  <c r="AI26" i="2"/>
  <c r="K27" i="2"/>
  <c r="M27" i="2"/>
  <c r="AI27" i="2"/>
  <c r="J27" i="2"/>
  <c r="L27" i="2"/>
  <c r="N27" i="2"/>
  <c r="AH25" i="2"/>
  <c r="I25" i="2" s="1"/>
  <c r="J51" i="2"/>
  <c r="L51" i="2"/>
  <c r="N51" i="2"/>
  <c r="AI51" i="2"/>
  <c r="K51" i="2"/>
  <c r="M51" i="2"/>
  <c r="K50" i="2"/>
  <c r="M50" i="2"/>
  <c r="J50" i="2"/>
  <c r="L50" i="2"/>
  <c r="N50" i="2"/>
  <c r="AI50" i="2"/>
  <c r="J49" i="2"/>
  <c r="L49" i="2"/>
  <c r="N49" i="2"/>
  <c r="AI49" i="2"/>
  <c r="K49" i="2"/>
  <c r="M49" i="2"/>
  <c r="AH49" i="2"/>
  <c r="I49" i="2" s="1"/>
  <c r="U19" i="2" s="1"/>
  <c r="K48" i="2"/>
  <c r="M48" i="2"/>
  <c r="AI48" i="2"/>
  <c r="J48" i="2"/>
  <c r="L48" i="2"/>
  <c r="N48" i="2"/>
  <c r="K32" i="2"/>
  <c r="M32" i="2"/>
  <c r="AI32" i="2"/>
  <c r="L32" i="2"/>
  <c r="J32" i="2"/>
  <c r="N32" i="2"/>
  <c r="K34" i="2"/>
  <c r="M34" i="2"/>
  <c r="J34" i="2"/>
  <c r="N34" i="2"/>
  <c r="L34" i="2"/>
  <c r="AI34" i="2"/>
  <c r="J35" i="2"/>
  <c r="L35" i="2"/>
  <c r="N35" i="2"/>
  <c r="AI35" i="2"/>
  <c r="K35" i="2"/>
  <c r="M35" i="2"/>
  <c r="J33" i="2"/>
  <c r="L33" i="2"/>
  <c r="N33" i="2"/>
  <c r="AI33" i="2"/>
  <c r="K33" i="2"/>
  <c r="M33" i="2"/>
  <c r="AH33" i="2"/>
  <c r="I33" i="2" s="1"/>
  <c r="J17" i="2"/>
  <c r="L17" i="2"/>
  <c r="N17" i="2"/>
  <c r="AI17" i="2"/>
  <c r="K17" i="2"/>
  <c r="AH17" i="2"/>
  <c r="I17" i="2" s="1"/>
  <c r="U11" i="2" s="1"/>
  <c r="M17" i="2"/>
  <c r="J19" i="2"/>
  <c r="L19" i="2"/>
  <c r="N19" i="2"/>
  <c r="AI19" i="2"/>
  <c r="K19" i="2"/>
  <c r="M19" i="2"/>
  <c r="K18" i="2"/>
  <c r="M18" i="2"/>
  <c r="AH18" i="2"/>
  <c r="I18" i="2" s="1"/>
  <c r="J18" i="2"/>
  <c r="L18" i="2"/>
  <c r="AI18" i="2"/>
  <c r="N18" i="2"/>
  <c r="K16" i="2"/>
  <c r="M16" i="2"/>
  <c r="AI16" i="2"/>
  <c r="J16" i="2"/>
  <c r="L16" i="2"/>
  <c r="N16" i="2"/>
  <c r="K11" i="2"/>
  <c r="M11" i="2"/>
  <c r="J11" i="2"/>
  <c r="N11" i="2"/>
  <c r="L11" i="2"/>
  <c r="K9" i="2"/>
  <c r="M9" i="2"/>
  <c r="J9" i="2"/>
  <c r="N9" i="2"/>
  <c r="L9" i="2"/>
  <c r="J10" i="2"/>
  <c r="L10" i="2"/>
  <c r="N10" i="2"/>
  <c r="K10" i="2"/>
  <c r="M10" i="2"/>
  <c r="J8" i="2"/>
  <c r="L8" i="2"/>
  <c r="N8" i="2"/>
  <c r="K8" i="2"/>
  <c r="M8" i="2"/>
  <c r="I65" i="2" l="1"/>
  <c r="U21" i="2" s="1"/>
  <c r="AH66" i="2"/>
  <c r="U30" i="2"/>
  <c r="U17" i="2"/>
  <c r="U28" i="2"/>
  <c r="U13" i="2"/>
  <c r="U26" i="2"/>
  <c r="U9" i="2"/>
  <c r="I10" i="2"/>
  <c r="U8" i="2"/>
  <c r="J20" i="2"/>
  <c r="I9" i="2"/>
  <c r="U7" i="2" s="1"/>
  <c r="AH58" i="2"/>
  <c r="AH50" i="2"/>
  <c r="AH42" i="2"/>
  <c r="U29" i="2"/>
  <c r="U36" i="2" s="1"/>
  <c r="U42" i="2" s="1"/>
  <c r="U45" i="2" s="1"/>
  <c r="AH34" i="2"/>
  <c r="AH26" i="2"/>
  <c r="U31" i="2"/>
  <c r="U38" i="2" s="1"/>
  <c r="U43" i="2" s="1"/>
  <c r="AA45" i="2" s="1"/>
  <c r="U27" i="2"/>
  <c r="U37" i="2" s="1"/>
  <c r="AA43" i="2" s="1"/>
  <c r="AA49" i="2" s="1"/>
  <c r="AH19" i="2"/>
  <c r="I19" i="2" s="1"/>
  <c r="U25" i="2"/>
  <c r="U35" i="2" s="1"/>
  <c r="AA42" i="2" s="1"/>
  <c r="AA47" i="2" s="1"/>
  <c r="I11" i="2"/>
  <c r="I66" i="2" l="1"/>
  <c r="AH67" i="2"/>
  <c r="I67" i="2" s="1"/>
  <c r="U12" i="2"/>
  <c r="J12" i="2"/>
  <c r="I58" i="2"/>
  <c r="AH59" i="2"/>
  <c r="I59" i="2" s="1"/>
  <c r="I50" i="2"/>
  <c r="AH51" i="2"/>
  <c r="I51" i="2" s="1"/>
  <c r="I42" i="2"/>
  <c r="AH43" i="2"/>
  <c r="I43" i="2" s="1"/>
  <c r="I34" i="2"/>
  <c r="AH35" i="2"/>
  <c r="I35" i="2" s="1"/>
  <c r="I26" i="2"/>
  <c r="AH27" i="2"/>
  <c r="I27" i="2" s="1"/>
  <c r="U18" i="2" l="1"/>
  <c r="J68" i="2"/>
  <c r="U22" i="2"/>
  <c r="J60" i="2"/>
  <c r="U16" i="2"/>
  <c r="J52" i="2"/>
  <c r="J44" i="2"/>
  <c r="U20" i="2"/>
  <c r="U10" i="2"/>
  <c r="J36" i="2"/>
  <c r="U14" i="2"/>
  <c r="J28" i="2"/>
  <c r="U32" i="2"/>
</calcChain>
</file>

<file path=xl/sharedStrings.xml><?xml version="1.0" encoding="utf-8"?>
<sst xmlns="http://schemas.openxmlformats.org/spreadsheetml/2006/main" count="585" uniqueCount="121">
  <si>
    <t>Pts</t>
  </si>
  <si>
    <t>GF</t>
  </si>
  <si>
    <t>GA</t>
  </si>
  <si>
    <t>GD</t>
  </si>
  <si>
    <t>Ag1</t>
  </si>
  <si>
    <t>Ag2</t>
  </si>
  <si>
    <t>Ag3</t>
  </si>
  <si>
    <t>Ag4</t>
  </si>
  <si>
    <t>T12</t>
  </si>
  <si>
    <t>Rk1</t>
  </si>
  <si>
    <t>Rk2</t>
  </si>
  <si>
    <t>Rk3</t>
  </si>
  <si>
    <t>Rk4</t>
  </si>
  <si>
    <t>Rank</t>
  </si>
  <si>
    <t>Team</t>
  </si>
  <si>
    <t>x</t>
  </si>
  <si>
    <t>T123</t>
  </si>
  <si>
    <t>T124</t>
  </si>
  <si>
    <t>T134</t>
  </si>
  <si>
    <t>T234</t>
  </si>
  <si>
    <t>T1234</t>
  </si>
  <si>
    <t>T13</t>
  </si>
  <si>
    <t>T14</t>
  </si>
  <si>
    <t>T23</t>
  </si>
  <si>
    <t>T24</t>
  </si>
  <si>
    <t>T34</t>
  </si>
  <si>
    <t>NoT</t>
  </si>
  <si>
    <t>Sp1</t>
  </si>
  <si>
    <t>Sp2</t>
  </si>
  <si>
    <t>Sp3</t>
  </si>
  <si>
    <t>Sp4</t>
  </si>
  <si>
    <t>BP</t>
  </si>
  <si>
    <t>BC</t>
  </si>
  <si>
    <t>AJ</t>
  </si>
  <si>
    <t>AK</t>
  </si>
  <si>
    <t>AL</t>
  </si>
  <si>
    <t>AM</t>
  </si>
  <si>
    <t>AN</t>
  </si>
  <si>
    <t>AO</t>
  </si>
  <si>
    <t>AP</t>
  </si>
  <si>
    <t>AQ</t>
  </si>
  <si>
    <t>AR</t>
  </si>
  <si>
    <t>AS</t>
  </si>
  <si>
    <t>AT</t>
  </si>
  <si>
    <t>AU</t>
  </si>
  <si>
    <t>AV</t>
  </si>
  <si>
    <t>AW</t>
  </si>
  <si>
    <t>AX</t>
  </si>
  <si>
    <t>AY</t>
  </si>
  <si>
    <t>AZ</t>
  </si>
  <si>
    <t>BA</t>
  </si>
  <si>
    <t>BB</t>
  </si>
  <si>
    <t>BD</t>
  </si>
  <si>
    <t>BE</t>
  </si>
  <si>
    <t>BF</t>
  </si>
  <si>
    <t>BG</t>
  </si>
  <si>
    <t>BH</t>
  </si>
  <si>
    <t>BI</t>
  </si>
  <si>
    <t>BJ</t>
  </si>
  <si>
    <t>BK</t>
  </si>
  <si>
    <t>BL</t>
  </si>
  <si>
    <t>BM</t>
  </si>
  <si>
    <t>BN</t>
  </si>
  <si>
    <t>BO</t>
  </si>
  <si>
    <t>sRk3</t>
  </si>
  <si>
    <t>sRk2</t>
  </si>
  <si>
    <t>sRk1</t>
  </si>
  <si>
    <t>sRk4</t>
  </si>
  <si>
    <t>Pen</t>
  </si>
  <si>
    <t>Honduras</t>
  </si>
  <si>
    <t>Uruguay</t>
  </si>
  <si>
    <t>Ghana</t>
  </si>
  <si>
    <t>France</t>
  </si>
  <si>
    <t>Portugal</t>
  </si>
  <si>
    <t>Paraguay</t>
  </si>
  <si>
    <t>South Africa</t>
  </si>
  <si>
    <t>Mexico</t>
  </si>
  <si>
    <t>Argentina</t>
  </si>
  <si>
    <t>Nigeria</t>
  </si>
  <si>
    <t>South Korea</t>
  </si>
  <si>
    <t>Greece</t>
  </si>
  <si>
    <t>England</t>
  </si>
  <si>
    <t>United States</t>
  </si>
  <si>
    <t>Algeria</t>
  </si>
  <si>
    <t>Slovenia</t>
  </si>
  <si>
    <t>Germany</t>
  </si>
  <si>
    <t>Australia</t>
  </si>
  <si>
    <t>Serbia</t>
  </si>
  <si>
    <t>Japan</t>
  </si>
  <si>
    <t>Cameroon</t>
  </si>
  <si>
    <t>Denmark</t>
  </si>
  <si>
    <t>Netherlands</t>
  </si>
  <si>
    <t>Italy</t>
  </si>
  <si>
    <t>New Zealand</t>
  </si>
  <si>
    <t>Slovakia</t>
  </si>
  <si>
    <t>Brazil</t>
  </si>
  <si>
    <t>North Korea</t>
  </si>
  <si>
    <t>Ivory Coast</t>
  </si>
  <si>
    <t>Group A</t>
  </si>
  <si>
    <t>Group B</t>
  </si>
  <si>
    <t>Second Round</t>
  </si>
  <si>
    <t>Group C</t>
  </si>
  <si>
    <t>Group D</t>
  </si>
  <si>
    <t>Group E</t>
  </si>
  <si>
    <t>Group F</t>
  </si>
  <si>
    <t>Group G</t>
  </si>
  <si>
    <t>Group H</t>
  </si>
  <si>
    <t>Spain</t>
  </si>
  <si>
    <t>Switzerland</t>
  </si>
  <si>
    <t>Chile</t>
  </si>
  <si>
    <t>Final</t>
  </si>
  <si>
    <t>Champion</t>
  </si>
  <si>
    <t>Runner-up</t>
  </si>
  <si>
    <t>3rd Place</t>
  </si>
  <si>
    <t>4th Place</t>
  </si>
  <si>
    <t>Quarterfinals</t>
  </si>
  <si>
    <t>Semifinals</t>
  </si>
  <si>
    <t>Calculations</t>
  </si>
  <si>
    <t>Score</t>
  </si>
  <si>
    <t>If you don't yet have the Beta for Office 2010, download it at</t>
  </si>
  <si>
    <t xml:space="preserve"> www.microsoft.com/Office/2010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</si>
</sst>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[$-409]mmmm\ d"/>
  </numFmts>
  <fonts count="18" x14ac:knownFonts="1">
    <font>
      <sz val="10"/>
      <name val="Arial"/>
    </font>
    <font>
      <u/>
      <sz val="10"/>
      <color indexed="12"/>
      <name val="Arial"/>
    </font>
    <font>
      <sz val="8"/>
      <name val="Arial"/>
      <family val="2"/>
    </font>
    <font>
      <b/>
      <i/>
      <sz val="8"/>
      <name val="Arial"/>
      <family val="2"/>
    </font>
    <font>
      <b/>
      <sz val="8"/>
      <color indexed="9"/>
      <name val="Arial"/>
      <family val="2"/>
    </font>
    <font>
      <u/>
      <sz val="8"/>
      <name val="Arial"/>
      <family val="2"/>
    </font>
    <font>
      <sz val="12"/>
      <name val="Arial"/>
      <family val="2"/>
    </font>
    <font>
      <sz val="8"/>
      <color indexed="13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4"/>
      <name val="Arial"/>
      <family val="2"/>
    </font>
    <font>
      <b/>
      <sz val="16"/>
      <name val="Arial"/>
      <family val="2"/>
    </font>
    <font>
      <b/>
      <sz val="8"/>
      <color theme="0"/>
      <name val="Arial"/>
      <family val="2"/>
    </font>
    <font>
      <b/>
      <u/>
      <sz val="8"/>
      <color theme="0"/>
      <name val="Arial"/>
      <family val="2"/>
    </font>
    <font>
      <b/>
      <sz val="11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rgb="FFA1A1A1"/>
        <bgColor indexed="64"/>
      </patternFill>
    </fill>
    <fill>
      <patternFill patternType="solid">
        <fgColor rgb="FFFFA61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126">
    <xf numFmtId="0" fontId="0" fillId="0" borderId="0" xfId="0"/>
    <xf numFmtId="0" fontId="2" fillId="2" borderId="0" xfId="0" applyFont="1" applyFill="1" applyProtection="1">
      <protection locked="0"/>
    </xf>
    <xf numFmtId="0" fontId="2" fillId="2" borderId="0" xfId="0" applyFont="1" applyFill="1" applyProtection="1">
      <protection hidden="1"/>
    </xf>
    <xf numFmtId="0" fontId="2" fillId="2" borderId="0" xfId="0" applyFont="1" applyFill="1" applyBorder="1" applyProtection="1">
      <protection hidden="1"/>
    </xf>
    <xf numFmtId="0" fontId="4" fillId="3" borderId="7" xfId="0" applyFont="1" applyFill="1" applyBorder="1" applyAlignment="1" applyProtection="1">
      <alignment horizontal="center" vertical="center"/>
      <protection hidden="1"/>
    </xf>
    <xf numFmtId="0" fontId="4" fillId="3" borderId="3" xfId="0" applyFont="1" applyFill="1" applyBorder="1" applyAlignment="1" applyProtection="1">
      <alignment horizontal="center" vertical="center"/>
      <protection hidden="1"/>
    </xf>
    <xf numFmtId="0" fontId="4" fillId="3" borderId="6" xfId="0" applyFont="1" applyFill="1" applyBorder="1" applyAlignment="1" applyProtection="1">
      <alignment horizontal="center" vertical="center"/>
      <protection hidden="1"/>
    </xf>
    <xf numFmtId="0" fontId="4" fillId="3" borderId="4" xfId="0" applyFont="1" applyFill="1" applyBorder="1" applyAlignment="1" applyProtection="1">
      <alignment horizontal="center" vertical="center"/>
      <protection hidden="1"/>
    </xf>
    <xf numFmtId="0" fontId="2" fillId="2" borderId="8" xfId="0" applyFont="1" applyFill="1" applyBorder="1" applyProtection="1">
      <protection hidden="1"/>
    </xf>
    <xf numFmtId="0" fontId="2" fillId="2" borderId="0" xfId="0" applyFont="1" applyFill="1" applyBorder="1" applyAlignment="1" applyProtection="1">
      <alignment horizontal="center"/>
      <protection hidden="1"/>
    </xf>
    <xf numFmtId="0" fontId="2" fillId="2" borderId="9" xfId="0" applyFont="1" applyFill="1" applyBorder="1" applyAlignment="1" applyProtection="1">
      <alignment horizontal="center"/>
      <protection hidden="1"/>
    </xf>
    <xf numFmtId="0" fontId="2" fillId="2" borderId="10" xfId="0" applyFont="1" applyFill="1" applyBorder="1" applyAlignment="1" applyProtection="1">
      <alignment horizontal="center"/>
      <protection hidden="1"/>
    </xf>
    <xf numFmtId="164" fontId="2" fillId="2" borderId="0" xfId="0" applyNumberFormat="1" applyFont="1" applyFill="1" applyBorder="1" applyAlignment="1" applyProtection="1">
      <alignment horizontal="center"/>
      <protection hidden="1"/>
    </xf>
    <xf numFmtId="164" fontId="2" fillId="2" borderId="10" xfId="0" applyNumberFormat="1" applyFont="1" applyFill="1" applyBorder="1" applyAlignment="1" applyProtection="1">
      <alignment horizontal="center"/>
      <protection hidden="1"/>
    </xf>
    <xf numFmtId="0" fontId="2" fillId="2" borderId="11" xfId="0" applyFont="1" applyFill="1" applyBorder="1" applyAlignment="1" applyProtection="1">
      <alignment horizontal="center"/>
      <protection hidden="1"/>
    </xf>
    <xf numFmtId="0" fontId="2" fillId="2" borderId="5" xfId="0" applyFont="1" applyFill="1" applyBorder="1" applyAlignment="1" applyProtection="1">
      <alignment horizontal="center"/>
      <protection hidden="1"/>
    </xf>
    <xf numFmtId="164" fontId="2" fillId="2" borderId="9" xfId="0" applyNumberFormat="1" applyFont="1" applyFill="1" applyBorder="1" applyAlignment="1" applyProtection="1">
      <alignment horizontal="center"/>
      <protection hidden="1"/>
    </xf>
    <xf numFmtId="0" fontId="2" fillId="2" borderId="12" xfId="0" applyFont="1" applyFill="1" applyBorder="1" applyProtection="1">
      <protection hidden="1"/>
    </xf>
    <xf numFmtId="0" fontId="2" fillId="2" borderId="13" xfId="0" applyFont="1" applyFill="1" applyBorder="1" applyAlignment="1" applyProtection="1">
      <alignment horizontal="center"/>
      <protection hidden="1"/>
    </xf>
    <xf numFmtId="164" fontId="2" fillId="2" borderId="13" xfId="0" applyNumberFormat="1" applyFont="1" applyFill="1" applyBorder="1" applyAlignment="1" applyProtection="1">
      <alignment horizontal="center"/>
      <protection hidden="1"/>
    </xf>
    <xf numFmtId="164" fontId="2" fillId="2" borderId="11" xfId="0" applyNumberFormat="1" applyFont="1" applyFill="1" applyBorder="1" applyAlignment="1" applyProtection="1">
      <alignment horizontal="center"/>
      <protection hidden="1"/>
    </xf>
    <xf numFmtId="164" fontId="2" fillId="2" borderId="0" xfId="0" applyNumberFormat="1" applyFont="1" applyFill="1" applyBorder="1" applyProtection="1">
      <protection hidden="1"/>
    </xf>
    <xf numFmtId="2" fontId="2" fillId="2" borderId="0" xfId="0" applyNumberFormat="1" applyFont="1" applyFill="1" applyBorder="1" applyProtection="1">
      <protection hidden="1"/>
    </xf>
    <xf numFmtId="2" fontId="2" fillId="2" borderId="1" xfId="0" applyNumberFormat="1" applyFont="1" applyFill="1" applyBorder="1" applyAlignment="1" applyProtection="1">
      <alignment horizontal="center"/>
      <protection hidden="1"/>
    </xf>
    <xf numFmtId="2" fontId="2" fillId="2" borderId="8" xfId="0" applyNumberFormat="1" applyFont="1" applyFill="1" applyBorder="1" applyAlignment="1" applyProtection="1">
      <alignment horizontal="center"/>
      <protection hidden="1"/>
    </xf>
    <xf numFmtId="2" fontId="2" fillId="2" borderId="12" xfId="0" applyNumberFormat="1" applyFont="1" applyFill="1" applyBorder="1" applyAlignment="1" applyProtection="1">
      <alignment horizontal="center"/>
      <protection hidden="1"/>
    </xf>
    <xf numFmtId="0" fontId="2" fillId="2" borderId="3" xfId="0" applyFont="1" applyFill="1" applyBorder="1" applyAlignment="1" applyProtection="1">
      <alignment horizontal="center" vertical="center"/>
      <protection locked="0"/>
    </xf>
    <xf numFmtId="0" fontId="2" fillId="2" borderId="0" xfId="0" quotePrefix="1" applyFont="1" applyFill="1" applyProtection="1">
      <protection hidden="1"/>
    </xf>
    <xf numFmtId="0" fontId="2" fillId="2" borderId="0" xfId="0" quotePrefix="1" applyFont="1" applyFill="1" applyAlignment="1" applyProtection="1">
      <alignment horizontal="center"/>
      <protection hidden="1"/>
    </xf>
    <xf numFmtId="164" fontId="2" fillId="2" borderId="0" xfId="0" applyNumberFormat="1" applyFont="1" applyFill="1" applyProtection="1">
      <protection hidden="1"/>
    </xf>
    <xf numFmtId="0" fontId="8" fillId="2" borderId="0" xfId="0" applyFont="1" applyFill="1" applyProtection="1">
      <protection hidden="1"/>
    </xf>
    <xf numFmtId="0" fontId="2" fillId="2" borderId="0" xfId="0" applyFont="1" applyFill="1" applyAlignment="1" applyProtection="1">
      <alignment horizontal="center"/>
      <protection hidden="1"/>
    </xf>
    <xf numFmtId="0" fontId="2" fillId="2" borderId="0" xfId="0" applyFont="1" applyFill="1" applyProtection="1"/>
    <xf numFmtId="0" fontId="13" fillId="2" borderId="0" xfId="0" applyFont="1" applyFill="1" applyBorder="1" applyProtection="1"/>
    <xf numFmtId="20" fontId="2" fillId="2" borderId="0" xfId="0" applyNumberFormat="1" applyFont="1" applyFill="1" applyBorder="1" applyProtection="1"/>
    <xf numFmtId="0" fontId="2" fillId="2" borderId="0" xfId="0" applyFont="1" applyFill="1" applyBorder="1" applyProtection="1"/>
    <xf numFmtId="0" fontId="2" fillId="2" borderId="0" xfId="0" applyFont="1" applyFill="1" applyAlignment="1" applyProtection="1">
      <alignment horizontal="center"/>
    </xf>
    <xf numFmtId="0" fontId="2" fillId="2" borderId="0" xfId="0" applyFont="1" applyFill="1" applyBorder="1" applyAlignment="1" applyProtection="1">
      <alignment horizontal="right"/>
    </xf>
    <xf numFmtId="0" fontId="10" fillId="2" borderId="0" xfId="0" applyFont="1" applyFill="1" applyAlignment="1" applyProtection="1">
      <alignment vertical="top"/>
    </xf>
    <xf numFmtId="0" fontId="2" fillId="2" borderId="0" xfId="0" applyFont="1" applyFill="1" applyAlignment="1" applyProtection="1">
      <alignment vertical="top"/>
    </xf>
    <xf numFmtId="0" fontId="9" fillId="0" borderId="0" xfId="0" applyFont="1" applyFill="1" applyAlignment="1" applyProtection="1">
      <alignment vertical="top"/>
    </xf>
    <xf numFmtId="0" fontId="14" fillId="0" borderId="0" xfId="0" applyFont="1" applyFill="1" applyProtection="1"/>
    <xf numFmtId="0" fontId="11" fillId="0" borderId="0" xfId="0" applyFont="1" applyFill="1" applyProtection="1"/>
    <xf numFmtId="0" fontId="13" fillId="0" borderId="0" xfId="0" applyFont="1" applyFill="1" applyProtection="1"/>
    <xf numFmtId="0" fontId="3" fillId="2" borderId="0" xfId="0" applyFont="1" applyFill="1" applyProtection="1"/>
    <xf numFmtId="0" fontId="2" fillId="2" borderId="0" xfId="0" applyFont="1" applyFill="1" applyAlignment="1" applyProtection="1">
      <alignment horizontal="left"/>
    </xf>
    <xf numFmtId="1" fontId="2" fillId="2" borderId="1" xfId="0" applyNumberFormat="1" applyFont="1" applyFill="1" applyBorder="1" applyAlignment="1" applyProtection="1">
      <alignment horizontal="center"/>
    </xf>
    <xf numFmtId="1" fontId="2" fillId="2" borderId="8" xfId="0" applyNumberFormat="1" applyFont="1" applyFill="1" applyBorder="1" applyAlignment="1" applyProtection="1">
      <alignment horizontal="center"/>
    </xf>
    <xf numFmtId="1" fontId="2" fillId="2" borderId="12" xfId="0" applyNumberFormat="1" applyFont="1" applyFill="1" applyBorder="1" applyAlignment="1" applyProtection="1">
      <alignment horizontal="center"/>
    </xf>
    <xf numFmtId="0" fontId="8" fillId="2" borderId="0" xfId="0" applyFont="1" applyFill="1" applyProtection="1"/>
    <xf numFmtId="0" fontId="2" fillId="2" borderId="0" xfId="0" applyNumberFormat="1" applyFont="1" applyFill="1" applyBorder="1" applyProtection="1"/>
    <xf numFmtId="16" fontId="2" fillId="2" borderId="0" xfId="0" applyNumberFormat="1" applyFont="1" applyFill="1" applyBorder="1" applyAlignment="1" applyProtection="1">
      <alignment wrapText="1"/>
    </xf>
    <xf numFmtId="20" fontId="2" fillId="2" borderId="0" xfId="0" applyNumberFormat="1" applyFont="1" applyFill="1" applyBorder="1" applyAlignment="1" applyProtection="1">
      <alignment wrapText="1"/>
    </xf>
    <xf numFmtId="0" fontId="5" fillId="2" borderId="0" xfId="1" applyNumberFormat="1" applyFont="1" applyFill="1" applyBorder="1" applyAlignment="1" applyProtection="1">
      <alignment wrapText="1"/>
    </xf>
    <xf numFmtId="0" fontId="7" fillId="2" borderId="0" xfId="0" applyFont="1" applyFill="1" applyProtection="1"/>
    <xf numFmtId="0" fontId="8" fillId="0" borderId="0" xfId="0" applyFont="1" applyFill="1" applyProtection="1"/>
    <xf numFmtId="0" fontId="2" fillId="0" borderId="0" xfId="0" applyFont="1" applyFill="1" applyProtection="1"/>
    <xf numFmtId="0" fontId="2" fillId="0" borderId="3" xfId="0" applyFont="1" applyFill="1" applyBorder="1" applyAlignment="1" applyProtection="1">
      <alignment horizontal="center"/>
      <protection locked="0"/>
    </xf>
    <xf numFmtId="0" fontId="7" fillId="5" borderId="6" xfId="0" applyFont="1" applyFill="1" applyBorder="1" applyProtection="1"/>
    <xf numFmtId="0" fontId="7" fillId="5" borderId="6" xfId="0" applyFont="1" applyFill="1" applyBorder="1" applyAlignment="1" applyProtection="1">
      <alignment horizontal="center"/>
    </xf>
    <xf numFmtId="20" fontId="7" fillId="5" borderId="6" xfId="0" applyNumberFormat="1" applyFont="1" applyFill="1" applyBorder="1" applyProtection="1"/>
    <xf numFmtId="0" fontId="8" fillId="5" borderId="7" xfId="0" applyNumberFormat="1" applyFont="1" applyFill="1" applyBorder="1" applyProtection="1"/>
    <xf numFmtId="0" fontId="15" fillId="5" borderId="4" xfId="0" applyNumberFormat="1" applyFont="1" applyFill="1" applyBorder="1" applyAlignment="1" applyProtection="1">
      <alignment horizontal="right"/>
    </xf>
    <xf numFmtId="0" fontId="15" fillId="4" borderId="2" xfId="0" applyFont="1" applyFill="1" applyBorder="1" applyAlignment="1" applyProtection="1">
      <alignment horizontal="right"/>
    </xf>
    <xf numFmtId="0" fontId="15" fillId="4" borderId="10" xfId="0" applyFont="1" applyFill="1" applyBorder="1" applyAlignment="1" applyProtection="1">
      <alignment horizontal="right"/>
    </xf>
    <xf numFmtId="0" fontId="15" fillId="4" borderId="5" xfId="0" applyFont="1" applyFill="1" applyBorder="1" applyAlignment="1" applyProtection="1">
      <alignment horizontal="right"/>
    </xf>
    <xf numFmtId="0" fontId="15" fillId="2" borderId="0" xfId="0" applyNumberFormat="1" applyFont="1" applyFill="1" applyBorder="1" applyAlignment="1" applyProtection="1">
      <alignment horizontal="right"/>
    </xf>
    <xf numFmtId="0" fontId="16" fillId="2" borderId="0" xfId="1" applyNumberFormat="1" applyFont="1" applyFill="1" applyBorder="1" applyAlignment="1" applyProtection="1">
      <alignment horizontal="right" wrapText="1"/>
    </xf>
    <xf numFmtId="0" fontId="15" fillId="2" borderId="0" xfId="0" applyFont="1" applyFill="1" applyBorder="1" applyAlignment="1" applyProtection="1">
      <alignment horizontal="right"/>
    </xf>
    <xf numFmtId="0" fontId="15" fillId="4" borderId="14" xfId="0" applyFont="1" applyFill="1" applyBorder="1" applyProtection="1"/>
    <xf numFmtId="0" fontId="15" fillId="4" borderId="9" xfId="0" applyFont="1" applyFill="1" applyBorder="1" applyProtection="1"/>
    <xf numFmtId="0" fontId="15" fillId="4" borderId="13" xfId="0" applyFont="1" applyFill="1" applyBorder="1" applyProtection="1"/>
    <xf numFmtId="0" fontId="8" fillId="5" borderId="6" xfId="0" applyNumberFormat="1" applyFont="1" applyFill="1" applyBorder="1" applyProtection="1"/>
    <xf numFmtId="0" fontId="8" fillId="5" borderId="4" xfId="0" applyNumberFormat="1" applyFont="1" applyFill="1" applyBorder="1" applyProtection="1"/>
    <xf numFmtId="0" fontId="2" fillId="0" borderId="4" xfId="0" applyFont="1" applyFill="1" applyBorder="1" applyAlignment="1" applyProtection="1">
      <alignment horizontal="center" vertical="center"/>
      <protection locked="0"/>
    </xf>
    <xf numFmtId="0" fontId="2" fillId="0" borderId="3" xfId="0" applyFont="1" applyFill="1" applyBorder="1" applyAlignment="1" applyProtection="1">
      <alignment horizontal="center" vertical="center"/>
      <protection locked="0"/>
    </xf>
    <xf numFmtId="0" fontId="2" fillId="0" borderId="5" xfId="0" applyFont="1" applyFill="1" applyBorder="1" applyAlignment="1" applyProtection="1">
      <alignment horizontal="center" vertical="center"/>
      <protection locked="0"/>
    </xf>
    <xf numFmtId="0" fontId="8" fillId="5" borderId="4" xfId="0" applyNumberFormat="1" applyFont="1" applyFill="1" applyBorder="1" applyAlignment="1" applyProtection="1">
      <alignment horizontal="center" vertical="center"/>
    </xf>
    <xf numFmtId="0" fontId="8" fillId="5" borderId="6" xfId="0" applyNumberFormat="1" applyFont="1" applyFill="1" applyBorder="1" applyAlignment="1" applyProtection="1">
      <alignment vertical="center"/>
    </xf>
    <xf numFmtId="0" fontId="15" fillId="4" borderId="1" xfId="0" applyFont="1" applyFill="1" applyBorder="1" applyAlignment="1" applyProtection="1">
      <alignment horizontal="center" vertical="center"/>
    </xf>
    <xf numFmtId="0" fontId="15" fillId="4" borderId="3" xfId="0" applyFont="1" applyFill="1" applyBorder="1" applyAlignment="1" applyProtection="1">
      <alignment horizontal="center" vertical="center"/>
    </xf>
    <xf numFmtId="0" fontId="15" fillId="4" borderId="1" xfId="0" applyFont="1" applyFill="1" applyBorder="1" applyAlignment="1" applyProtection="1">
      <alignment horizontal="center"/>
    </xf>
    <xf numFmtId="0" fontId="15" fillId="4" borderId="14" xfId="0" applyFont="1" applyFill="1" applyBorder="1" applyAlignment="1" applyProtection="1">
      <alignment horizontal="center"/>
    </xf>
    <xf numFmtId="0" fontId="15" fillId="4" borderId="2" xfId="0" applyFont="1" applyFill="1" applyBorder="1" applyAlignment="1" applyProtection="1">
      <alignment horizontal="center"/>
    </xf>
    <xf numFmtId="0" fontId="15" fillId="4" borderId="8" xfId="0" applyFont="1" applyFill="1" applyBorder="1" applyAlignment="1" applyProtection="1">
      <alignment horizontal="center"/>
    </xf>
    <xf numFmtId="0" fontId="15" fillId="4" borderId="9" xfId="0" applyFont="1" applyFill="1" applyBorder="1" applyAlignment="1" applyProtection="1">
      <alignment horizontal="center"/>
    </xf>
    <xf numFmtId="0" fontId="15" fillId="4" borderId="10" xfId="0" applyFont="1" applyFill="1" applyBorder="1" applyAlignment="1" applyProtection="1">
      <alignment horizontal="center"/>
    </xf>
    <xf numFmtId="0" fontId="15" fillId="4" borderId="12" xfId="0" applyFont="1" applyFill="1" applyBorder="1" applyAlignment="1" applyProtection="1">
      <alignment horizontal="center"/>
    </xf>
    <xf numFmtId="0" fontId="15" fillId="4" borderId="13" xfId="0" applyFont="1" applyFill="1" applyBorder="1" applyAlignment="1" applyProtection="1">
      <alignment horizontal="center"/>
    </xf>
    <xf numFmtId="0" fontId="15" fillId="4" borderId="5" xfId="0" applyFont="1" applyFill="1" applyBorder="1" applyAlignment="1" applyProtection="1">
      <alignment horizontal="center"/>
    </xf>
    <xf numFmtId="0" fontId="12" fillId="2" borderId="0" xfId="1" applyFont="1" applyFill="1" applyAlignment="1" applyProtection="1">
      <alignment horizontal="center"/>
      <protection hidden="1"/>
    </xf>
    <xf numFmtId="0" fontId="1" fillId="2" borderId="0" xfId="1" applyFont="1" applyFill="1" applyAlignment="1" applyProtection="1">
      <alignment horizontal="center"/>
      <protection hidden="1"/>
    </xf>
    <xf numFmtId="0" fontId="2" fillId="2" borderId="0" xfId="0" applyFont="1" applyFill="1" applyAlignment="1" applyProtection="1">
      <alignment horizontal="center"/>
      <protection hidden="1"/>
    </xf>
    <xf numFmtId="0" fontId="12" fillId="2" borderId="0" xfId="1" applyFont="1" applyFill="1" applyAlignment="1" applyProtection="1">
      <alignment horizontal="left"/>
    </xf>
    <xf numFmtId="0" fontId="8" fillId="5" borderId="7" xfId="0" applyNumberFormat="1" applyFont="1" applyFill="1" applyBorder="1" applyAlignment="1" applyProtection="1">
      <alignment horizontal="center" vertical="center"/>
    </xf>
    <xf numFmtId="0" fontId="8" fillId="5" borderId="6" xfId="0" applyNumberFormat="1" applyFont="1" applyFill="1" applyBorder="1" applyAlignment="1" applyProtection="1">
      <alignment horizontal="center" vertical="center"/>
    </xf>
    <xf numFmtId="0" fontId="1" fillId="2" borderId="0" xfId="1" applyFont="1" applyFill="1" applyAlignment="1" applyProtection="1">
      <alignment horizontal="center"/>
    </xf>
    <xf numFmtId="0" fontId="1" fillId="2" borderId="10" xfId="1" applyFont="1" applyFill="1" applyBorder="1" applyAlignment="1" applyProtection="1">
      <alignment horizontal="center"/>
    </xf>
    <xf numFmtId="0" fontId="2" fillId="2" borderId="0" xfId="0" applyFont="1" applyFill="1" applyAlignment="1" applyProtection="1">
      <alignment horizontal="center"/>
    </xf>
    <xf numFmtId="0" fontId="2" fillId="2" borderId="10" xfId="0" applyFont="1" applyFill="1" applyBorder="1" applyAlignment="1" applyProtection="1">
      <alignment horizontal="center"/>
    </xf>
    <xf numFmtId="0" fontId="8" fillId="5" borderId="14" xfId="0" applyNumberFormat="1" applyFont="1" applyFill="1" applyBorder="1" applyAlignment="1" applyProtection="1">
      <alignment horizontal="center" vertical="center"/>
    </xf>
    <xf numFmtId="0" fontId="8" fillId="5" borderId="2" xfId="0" applyNumberFormat="1" applyFont="1" applyFill="1" applyBorder="1" applyAlignment="1" applyProtection="1">
      <alignment horizontal="center" vertical="center"/>
    </xf>
    <xf numFmtId="0" fontId="8" fillId="5" borderId="13" xfId="0" applyNumberFormat="1" applyFont="1" applyFill="1" applyBorder="1" applyAlignment="1" applyProtection="1">
      <alignment horizontal="center" vertical="center"/>
    </xf>
    <xf numFmtId="0" fontId="8" fillId="5" borderId="5" xfId="0" applyNumberFormat="1" applyFont="1" applyFill="1" applyBorder="1" applyAlignment="1" applyProtection="1">
      <alignment horizontal="center" vertical="center"/>
    </xf>
    <xf numFmtId="0" fontId="6" fillId="2" borderId="2" xfId="0" applyFont="1" applyFill="1" applyBorder="1" applyAlignment="1" applyProtection="1">
      <alignment horizontal="center" vertical="center"/>
    </xf>
    <xf numFmtId="0" fontId="6" fillId="2" borderId="5" xfId="0" applyFont="1" applyFill="1" applyBorder="1" applyAlignment="1" applyProtection="1">
      <alignment horizontal="center" vertical="center"/>
    </xf>
    <xf numFmtId="0" fontId="10" fillId="2" borderId="2" xfId="0" applyFont="1" applyFill="1" applyBorder="1" applyAlignment="1" applyProtection="1">
      <alignment horizontal="center" vertical="center"/>
    </xf>
    <xf numFmtId="0" fontId="10" fillId="2" borderId="5" xfId="0" applyFont="1" applyFill="1" applyBorder="1" applyAlignment="1" applyProtection="1">
      <alignment horizontal="center" vertical="center"/>
    </xf>
    <xf numFmtId="0" fontId="8" fillId="2" borderId="0" xfId="0" applyFont="1" applyFill="1" applyAlignment="1" applyProtection="1">
      <alignment horizontal="center"/>
      <protection hidden="1"/>
    </xf>
    <xf numFmtId="0" fontId="8" fillId="5" borderId="15" xfId="0" applyNumberFormat="1" applyFont="1" applyFill="1" applyBorder="1" applyAlignment="1" applyProtection="1">
      <alignment horizontal="center" vertical="center"/>
    </xf>
    <xf numFmtId="0" fontId="8" fillId="5" borderId="11" xfId="0" applyNumberFormat="1" applyFont="1" applyFill="1" applyBorder="1" applyAlignment="1" applyProtection="1">
      <alignment horizontal="center" vertical="center"/>
    </xf>
    <xf numFmtId="0" fontId="7" fillId="5" borderId="15" xfId="0" applyFont="1" applyFill="1" applyBorder="1" applyAlignment="1" applyProtection="1">
      <alignment horizontal="center"/>
    </xf>
    <xf numFmtId="0" fontId="7" fillId="5" borderId="11" xfId="0" applyFont="1" applyFill="1" applyBorder="1" applyAlignment="1" applyProtection="1">
      <alignment horizontal="center"/>
    </xf>
    <xf numFmtId="0" fontId="8" fillId="5" borderId="15" xfId="0" applyFont="1" applyFill="1" applyBorder="1" applyAlignment="1" applyProtection="1">
      <alignment horizontal="center" vertical="center"/>
    </xf>
    <xf numFmtId="0" fontId="8" fillId="5" borderId="11" xfId="0" applyFont="1" applyFill="1" applyBorder="1" applyAlignment="1" applyProtection="1">
      <alignment horizontal="center" vertical="center"/>
    </xf>
    <xf numFmtId="0" fontId="8" fillId="5" borderId="2" xfId="0" applyFont="1" applyFill="1" applyBorder="1" applyAlignment="1" applyProtection="1">
      <alignment horizontal="center" vertical="center"/>
    </xf>
    <xf numFmtId="0" fontId="8" fillId="5" borderId="5" xfId="0" applyFont="1" applyFill="1" applyBorder="1" applyAlignment="1" applyProtection="1">
      <alignment horizontal="center" vertical="center"/>
    </xf>
    <xf numFmtId="165" fontId="15" fillId="4" borderId="14" xfId="0" applyNumberFormat="1" applyFont="1" applyFill="1" applyBorder="1" applyAlignment="1" applyProtection="1">
      <alignment horizontal="center" vertical="center" wrapText="1"/>
    </xf>
    <xf numFmtId="165" fontId="15" fillId="4" borderId="2" xfId="0" applyNumberFormat="1" applyFont="1" applyFill="1" applyBorder="1" applyAlignment="1" applyProtection="1">
      <alignment horizontal="center" vertical="center" wrapText="1"/>
    </xf>
    <xf numFmtId="165" fontId="15" fillId="4" borderId="13" xfId="0" applyNumberFormat="1" applyFont="1" applyFill="1" applyBorder="1" applyAlignment="1" applyProtection="1">
      <alignment horizontal="center" vertical="center" wrapText="1"/>
    </xf>
    <xf numFmtId="165" fontId="15" fillId="4" borderId="5" xfId="0" applyNumberFormat="1" applyFont="1" applyFill="1" applyBorder="1" applyAlignment="1" applyProtection="1">
      <alignment horizontal="center" vertical="center" wrapText="1"/>
    </xf>
    <xf numFmtId="165" fontId="15" fillId="4" borderId="9" xfId="0" applyNumberFormat="1" applyFont="1" applyFill="1" applyBorder="1" applyAlignment="1" applyProtection="1">
      <alignment horizontal="center" wrapText="1"/>
    </xf>
    <xf numFmtId="165" fontId="15" fillId="4" borderId="10" xfId="0" applyNumberFormat="1" applyFont="1" applyFill="1" applyBorder="1" applyAlignment="1" applyProtection="1">
      <alignment horizontal="center" wrapText="1"/>
    </xf>
    <xf numFmtId="165" fontId="15" fillId="4" borderId="13" xfId="0" applyNumberFormat="1" applyFont="1" applyFill="1" applyBorder="1" applyAlignment="1" applyProtection="1">
      <alignment horizontal="center" wrapText="1"/>
    </xf>
    <xf numFmtId="165" fontId="15" fillId="4" borderId="5" xfId="0" applyNumberFormat="1" applyFont="1" applyFill="1" applyBorder="1" applyAlignment="1" applyProtection="1">
      <alignment horizontal="center" wrapText="1"/>
    </xf>
    <xf numFmtId="0" fontId="17" fillId="0" borderId="0" xfId="0" applyFont="1" applyAlignment="1">
      <alignment horizontal="left" vertical="center"/>
    </xf>
  </cellXfs>
  <cellStyles count="2">
    <cellStyle name="Hyperlink" xfId="1" builtinId="8"/>
    <cellStyle name="Normal" xfId="0" builtinId="0"/>
  </cellStyles>
  <dxfs count="5">
    <dxf>
      <font>
        <b/>
        <i val="0"/>
        <condense val="0"/>
        <extend val="0"/>
        <color indexed="16"/>
      </font>
      <fill>
        <patternFill>
          <bgColor indexed="52"/>
        </patternFill>
      </fill>
    </dxf>
    <dxf>
      <font>
        <b/>
        <i val="0"/>
        <condense val="0"/>
        <extend val="0"/>
        <color indexed="13"/>
      </font>
      <fill>
        <patternFill>
          <bgColor indexed="58"/>
        </patternFill>
      </fill>
    </dxf>
    <dxf>
      <font>
        <b/>
        <i val="0"/>
        <condense val="0"/>
        <extend val="0"/>
        <color indexed="13"/>
      </font>
      <fill>
        <patternFill>
          <bgColor indexed="58"/>
        </patternFill>
      </fill>
    </dxf>
    <dxf>
      <font>
        <b/>
        <i val="0"/>
        <condense val="0"/>
        <extend val="0"/>
        <color indexed="13"/>
      </font>
      <fill>
        <patternFill>
          <bgColor indexed="58"/>
        </patternFill>
      </fill>
    </dxf>
    <dxf>
      <font>
        <b/>
        <i val="0"/>
        <condense val="0"/>
        <extend val="0"/>
        <color indexed="13"/>
      </font>
      <fill>
        <patternFill>
          <bgColor indexed="58"/>
        </patternFill>
      </fill>
    </dxf>
  </dxfs>
  <tableStyles count="0" defaultTableStyle="TableStyleMedium9" defaultPivotStyle="PivotStyleLight16"/>
  <colors>
    <mruColors>
      <color rgb="FFA1A1A1"/>
      <color rgb="FFFFA615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178593</xdr:colOff>
      <xdr:row>1</xdr:row>
      <xdr:rowOff>83345</xdr:rowOff>
    </xdr:from>
    <xdr:to>
      <xdr:col>29</xdr:col>
      <xdr:colOff>363683</xdr:colOff>
      <xdr:row>8</xdr:row>
      <xdr:rowOff>28307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94156" y="333376"/>
          <a:ext cx="2947340" cy="94508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V69"/>
  <sheetViews>
    <sheetView showGridLines="0" tabSelected="1" zoomScale="80" zoomScaleNormal="80" workbookViewId="0">
      <selection activeCell="BW23" sqref="BW23"/>
    </sheetView>
  </sheetViews>
  <sheetFormatPr defaultColWidth="11.42578125" defaultRowHeight="11.25" x14ac:dyDescent="0.2"/>
  <cols>
    <col min="1" max="1" width="2.42578125" style="32" customWidth="1"/>
    <col min="2" max="2" width="10.140625" style="35" bestFit="1" customWidth="1"/>
    <col min="3" max="3" width="5.28515625" style="34" bestFit="1" customWidth="1"/>
    <col min="4" max="4" width="14" style="35" customWidth="1"/>
    <col min="5" max="6" width="2.7109375" style="36" customWidth="1"/>
    <col min="7" max="7" width="14.5703125" style="37" customWidth="1"/>
    <col min="8" max="8" width="2.5703125" style="32" customWidth="1"/>
    <col min="9" max="9" width="2.85546875" style="32" hidden="1" customWidth="1"/>
    <col min="10" max="10" width="13.42578125" style="32" customWidth="1"/>
    <col min="11" max="11" width="4" style="32" bestFit="1" customWidth="1"/>
    <col min="12" max="13" width="3.7109375" style="32" bestFit="1" customWidth="1"/>
    <col min="14" max="14" width="3.42578125" style="32" bestFit="1" customWidth="1"/>
    <col min="15" max="18" width="1.5703125" style="32" customWidth="1"/>
    <col min="19" max="19" width="8.5703125" style="32" customWidth="1"/>
    <col min="20" max="20" width="6.42578125" style="32" customWidth="1"/>
    <col min="21" max="21" width="20.28515625" style="32" customWidth="1"/>
    <col min="22" max="23" width="6.7109375" style="32" customWidth="1"/>
    <col min="24" max="24" width="5.5703125" style="32" customWidth="1"/>
    <col min="25" max="26" width="9.5703125" style="32" customWidth="1"/>
    <col min="27" max="27" width="20.28515625" style="32" customWidth="1"/>
    <col min="28" max="28" width="6.140625" style="32" customWidth="1"/>
    <col min="29" max="29" width="5.42578125" style="32" customWidth="1"/>
    <col min="30" max="31" width="9.5703125" style="32" customWidth="1"/>
    <col min="32" max="32" width="9.5703125" style="2" customWidth="1"/>
    <col min="33" max="33" width="11.140625" style="2" hidden="1" customWidth="1"/>
    <col min="34" max="36" width="9.5703125" style="2" hidden="1" customWidth="1"/>
    <col min="37" max="37" width="5.140625" style="2" hidden="1" customWidth="1"/>
    <col min="38" max="38" width="11.42578125" style="2" hidden="1" customWidth="1"/>
    <col min="39" max="39" width="3.28515625" style="2" hidden="1" customWidth="1"/>
    <col min="40" max="40" width="3.140625" style="2" hidden="1" customWidth="1"/>
    <col min="41" max="41" width="3.42578125" style="2" hidden="1" customWidth="1"/>
    <col min="42" max="42" width="3.28515625" style="2" hidden="1" customWidth="1"/>
    <col min="43" max="43" width="5.85546875" style="2" hidden="1" customWidth="1"/>
    <col min="44" max="46" width="4" style="2" hidden="1" customWidth="1"/>
    <col min="47" max="47" width="5.5703125" style="2" hidden="1" customWidth="1"/>
    <col min="48" max="50" width="5.85546875" style="2" hidden="1" customWidth="1"/>
    <col min="51" max="54" width="6" style="2" hidden="1" customWidth="1"/>
    <col min="55" max="58" width="5.42578125" style="2" hidden="1" customWidth="1"/>
    <col min="59" max="59" width="5.85546875" style="2" hidden="1" customWidth="1"/>
    <col min="60" max="70" width="5.7109375" style="2" hidden="1" customWidth="1"/>
    <col min="71" max="74" width="6.5703125" style="2" hidden="1" customWidth="1"/>
    <col min="75" max="77" width="11.42578125" style="1" customWidth="1"/>
    <col min="78" max="16384" width="11.42578125" style="1"/>
  </cols>
  <sheetData>
    <row r="1" spans="2:74" ht="19.899999999999999" customHeight="1" x14ac:dyDescent="0.25">
      <c r="B1" s="33"/>
      <c r="K1" s="38"/>
      <c r="L1" s="39"/>
      <c r="M1" s="39"/>
      <c r="N1" s="39"/>
      <c r="O1" s="39"/>
      <c r="P1" s="39"/>
      <c r="Q1" s="39"/>
      <c r="R1" s="39"/>
      <c r="S1" s="39"/>
      <c r="T1" s="40"/>
      <c r="U1" s="39"/>
      <c r="V1" s="39"/>
      <c r="W1" s="39"/>
      <c r="AG1" s="2" t="s">
        <v>117</v>
      </c>
    </row>
    <row r="2" spans="2:74" ht="16.899999999999999" customHeight="1" x14ac:dyDescent="0.3">
      <c r="K2" s="41"/>
      <c r="T2" s="42"/>
      <c r="AF2" s="90"/>
      <c r="AG2" s="91"/>
      <c r="AH2" s="91"/>
      <c r="AI2" s="91"/>
      <c r="AJ2" s="91"/>
      <c r="AK2" s="91"/>
      <c r="AL2" s="91"/>
      <c r="AM2" s="91"/>
      <c r="BB2" s="27"/>
      <c r="BC2" s="28"/>
      <c r="BD2" s="31"/>
      <c r="BE2" s="31"/>
      <c r="BF2" s="31"/>
    </row>
    <row r="3" spans="2:74" ht="18" customHeight="1" x14ac:dyDescent="0.25">
      <c r="K3" s="43"/>
      <c r="L3" s="44"/>
      <c r="T3" s="42"/>
      <c r="AF3" s="92"/>
      <c r="AG3" s="92"/>
      <c r="AH3" s="92"/>
      <c r="AI3" s="92"/>
      <c r="AJ3" s="92"/>
      <c r="AK3" s="92"/>
      <c r="AL3" s="92"/>
      <c r="AM3" s="92"/>
      <c r="BB3" s="27"/>
      <c r="BC3" s="28"/>
      <c r="BD3" s="31"/>
      <c r="BE3" s="31"/>
      <c r="BF3" s="31"/>
    </row>
    <row r="4" spans="2:74" ht="6" customHeight="1" x14ac:dyDescent="0.2">
      <c r="I4" s="45"/>
      <c r="BC4" s="31"/>
      <c r="BD4" s="31"/>
      <c r="BE4" s="31"/>
      <c r="BF4" s="31"/>
    </row>
    <row r="5" spans="2:74" ht="3" customHeight="1" x14ac:dyDescent="0.2">
      <c r="AJ5" s="3"/>
      <c r="BC5" s="31"/>
      <c r="BD5" s="31"/>
      <c r="BE5" s="31"/>
      <c r="BF5" s="31"/>
    </row>
    <row r="6" spans="2:74" ht="12.75" x14ac:dyDescent="0.2">
      <c r="B6" s="61" t="str">
        <f>J7</f>
        <v>Group A</v>
      </c>
      <c r="C6" s="60"/>
      <c r="D6" s="58"/>
      <c r="E6" s="59"/>
      <c r="F6" s="59"/>
      <c r="G6" s="62"/>
      <c r="S6" s="94" t="s">
        <v>100</v>
      </c>
      <c r="T6" s="95"/>
      <c r="U6" s="78"/>
      <c r="V6" s="78" t="s">
        <v>118</v>
      </c>
      <c r="W6" s="77" t="s">
        <v>68</v>
      </c>
      <c r="Y6" s="93"/>
      <c r="Z6" s="93"/>
      <c r="AA6" s="93"/>
      <c r="AB6" s="93"/>
      <c r="AC6" s="93"/>
      <c r="AD6" s="93"/>
      <c r="AE6" s="93"/>
      <c r="AF6" s="93"/>
      <c r="AJ6" s="3" t="s">
        <v>33</v>
      </c>
      <c r="AK6" s="3" t="s">
        <v>34</v>
      </c>
      <c r="AL6" s="3" t="s">
        <v>35</v>
      </c>
      <c r="AM6" s="3" t="s">
        <v>36</v>
      </c>
      <c r="AN6" s="3" t="s">
        <v>37</v>
      </c>
      <c r="AO6" s="3" t="s">
        <v>38</v>
      </c>
      <c r="AP6" s="3" t="s">
        <v>39</v>
      </c>
      <c r="AQ6" s="3" t="s">
        <v>40</v>
      </c>
      <c r="AR6" s="3" t="s">
        <v>41</v>
      </c>
      <c r="AS6" s="3" t="s">
        <v>42</v>
      </c>
      <c r="AT6" s="3" t="s">
        <v>43</v>
      </c>
      <c r="AU6" s="3" t="s">
        <v>44</v>
      </c>
      <c r="AV6" s="3" t="s">
        <v>45</v>
      </c>
      <c r="AW6" s="3" t="s">
        <v>46</v>
      </c>
      <c r="AX6" s="3" t="s">
        <v>47</v>
      </c>
      <c r="AY6" s="3" t="s">
        <v>48</v>
      </c>
      <c r="AZ6" s="3" t="s">
        <v>49</v>
      </c>
      <c r="BA6" s="3" t="s">
        <v>50</v>
      </c>
      <c r="BB6" s="3" t="s">
        <v>51</v>
      </c>
      <c r="BC6" s="3" t="s">
        <v>32</v>
      </c>
      <c r="BD6" s="3" t="s">
        <v>52</v>
      </c>
      <c r="BE6" s="3" t="s">
        <v>53</v>
      </c>
      <c r="BF6" s="3" t="s">
        <v>54</v>
      </c>
      <c r="BG6" s="3" t="s">
        <v>55</v>
      </c>
      <c r="BH6" s="3" t="s">
        <v>56</v>
      </c>
      <c r="BI6" s="3" t="s">
        <v>57</v>
      </c>
      <c r="BJ6" s="3" t="s">
        <v>58</v>
      </c>
      <c r="BK6" s="3" t="s">
        <v>59</v>
      </c>
      <c r="BL6" s="3" t="s">
        <v>60</v>
      </c>
      <c r="BM6" s="3" t="s">
        <v>61</v>
      </c>
      <c r="BN6" s="3" t="s">
        <v>62</v>
      </c>
      <c r="BO6" s="3" t="s">
        <v>63</v>
      </c>
      <c r="BP6" s="3" t="s">
        <v>31</v>
      </c>
      <c r="BQ6" s="3" t="s">
        <v>63</v>
      </c>
      <c r="BR6" s="3" t="s">
        <v>31</v>
      </c>
      <c r="BT6" s="2">
        <f>IF($BL8,IF(E7-F7&lt;0,-0.5,IF(F7-E7&lt;0,0.5,0)),IF($BH8,IF($AY8&gt;$AY9,-0.5,IF($AY8&lt;$AY9,0.5,0)),IF($BI8,IF($AZ8&gt;$AZ9,-0.5, IF($AZ8&lt;$AZ9,0.5,0)),0)))</f>
        <v>0</v>
      </c>
      <c r="BV6" s="2">
        <f>F11-E11</f>
        <v>0</v>
      </c>
    </row>
    <row r="7" spans="2:74" x14ac:dyDescent="0.2">
      <c r="B7" s="121">
        <v>40340</v>
      </c>
      <c r="C7" s="122"/>
      <c r="D7" s="69" t="s">
        <v>75</v>
      </c>
      <c r="E7" s="57"/>
      <c r="F7" s="57"/>
      <c r="G7" s="63" t="s">
        <v>76</v>
      </c>
      <c r="I7" s="36"/>
      <c r="J7" s="61" t="s">
        <v>98</v>
      </c>
      <c r="K7" s="72" t="s">
        <v>0</v>
      </c>
      <c r="L7" s="72" t="s">
        <v>31</v>
      </c>
      <c r="M7" s="72" t="s">
        <v>32</v>
      </c>
      <c r="N7" s="73" t="str">
        <f>"+/-"</f>
        <v>+/-</v>
      </c>
      <c r="S7" s="117">
        <v>40355</v>
      </c>
      <c r="T7" s="118"/>
      <c r="U7" s="79" t="str">
        <f>IF(OR(I9&lt;2),"-",T(J8))</f>
        <v>-</v>
      </c>
      <c r="V7" s="74"/>
      <c r="W7" s="75"/>
      <c r="AJ7" s="3"/>
      <c r="AK7" s="4" t="s">
        <v>13</v>
      </c>
      <c r="AL7" s="5" t="s">
        <v>14</v>
      </c>
      <c r="AM7" s="6" t="s">
        <v>0</v>
      </c>
      <c r="AN7" s="4" t="s">
        <v>1</v>
      </c>
      <c r="AO7" s="6" t="s">
        <v>2</v>
      </c>
      <c r="AP7" s="7" t="s">
        <v>3</v>
      </c>
      <c r="AQ7" s="6" t="s">
        <v>4</v>
      </c>
      <c r="AR7" s="6" t="s">
        <v>5</v>
      </c>
      <c r="AS7" s="6" t="s">
        <v>6</v>
      </c>
      <c r="AT7" s="6" t="s">
        <v>7</v>
      </c>
      <c r="AU7" s="4" t="s">
        <v>27</v>
      </c>
      <c r="AV7" s="6" t="s">
        <v>28</v>
      </c>
      <c r="AW7" s="6" t="s">
        <v>29</v>
      </c>
      <c r="AX7" s="7" t="s">
        <v>30</v>
      </c>
      <c r="AY7" s="4" t="s">
        <v>16</v>
      </c>
      <c r="AZ7" s="6" t="s">
        <v>17</v>
      </c>
      <c r="BA7" s="6" t="s">
        <v>18</v>
      </c>
      <c r="BB7" s="7" t="s">
        <v>19</v>
      </c>
      <c r="BC7" s="4" t="s">
        <v>9</v>
      </c>
      <c r="BD7" s="6" t="s">
        <v>10</v>
      </c>
      <c r="BE7" s="6" t="s">
        <v>11</v>
      </c>
      <c r="BF7" s="7" t="s">
        <v>12</v>
      </c>
      <c r="BG7" s="4" t="s">
        <v>20</v>
      </c>
      <c r="BH7" s="6" t="s">
        <v>16</v>
      </c>
      <c r="BI7" s="6" t="s">
        <v>17</v>
      </c>
      <c r="BJ7" s="6" t="s">
        <v>18</v>
      </c>
      <c r="BK7" s="6" t="s">
        <v>19</v>
      </c>
      <c r="BL7" s="6" t="s">
        <v>8</v>
      </c>
      <c r="BM7" s="6" t="s">
        <v>21</v>
      </c>
      <c r="BN7" s="6" t="s">
        <v>22</v>
      </c>
      <c r="BO7" s="6" t="s">
        <v>23</v>
      </c>
      <c r="BP7" s="6" t="s">
        <v>24</v>
      </c>
      <c r="BQ7" s="6" t="s">
        <v>25</v>
      </c>
      <c r="BR7" s="6" t="s">
        <v>26</v>
      </c>
      <c r="BS7" s="4" t="s">
        <v>66</v>
      </c>
      <c r="BT7" s="6" t="s">
        <v>65</v>
      </c>
      <c r="BU7" s="6" t="s">
        <v>64</v>
      </c>
      <c r="BV7" s="7" t="s">
        <v>67</v>
      </c>
    </row>
    <row r="8" spans="2:74" x14ac:dyDescent="0.2">
      <c r="B8" s="121">
        <v>40340</v>
      </c>
      <c r="C8" s="122"/>
      <c r="D8" s="70" t="s">
        <v>70</v>
      </c>
      <c r="E8" s="57"/>
      <c r="F8" s="57"/>
      <c r="G8" s="64" t="s">
        <v>72</v>
      </c>
      <c r="I8" s="46">
        <f>AH8</f>
        <v>1</v>
      </c>
      <c r="J8" s="69" t="str">
        <f>INDEX(AL8:AL11,MATCH(AJ8,$AK8:$AK11,0))</f>
        <v>South Africa</v>
      </c>
      <c r="K8" s="81">
        <f>INDEX(AM8:AM11,MATCH(AJ8,$AK8:$AK11,0))</f>
        <v>0</v>
      </c>
      <c r="L8" s="82">
        <f>INDEX(AN8:AN11,MATCH(AJ8,$AK8:$AK11,0))</f>
        <v>0</v>
      </c>
      <c r="M8" s="81">
        <f>INDEX(AO8:AO11,MATCH(AJ8,$AK8:$AK11,0))</f>
        <v>0</v>
      </c>
      <c r="N8" s="83">
        <f>INDEX(AP8:AP11,MATCH(AJ8,$AK8:$AK11,0))</f>
        <v>0</v>
      </c>
      <c r="S8" s="119"/>
      <c r="T8" s="120"/>
      <c r="U8" s="79" t="str">
        <f>IF(OR(I18&lt;3,I17&lt;2),"-",T(J17))</f>
        <v>-</v>
      </c>
      <c r="V8" s="76"/>
      <c r="W8" s="75"/>
      <c r="AH8" s="29">
        <v>1</v>
      </c>
      <c r="AI8" s="21">
        <f>ROUND(AJ8,0)</f>
        <v>2</v>
      </c>
      <c r="AJ8" s="22">
        <f>MIN(AK8:AK11)</f>
        <v>2.4500000000000002</v>
      </c>
      <c r="AK8" s="23">
        <f>SUM(BC8:BF8)+2.45</f>
        <v>2.4500000000000002</v>
      </c>
      <c r="AL8" s="8" t="str">
        <f>D7</f>
        <v>South Africa</v>
      </c>
      <c r="AM8" s="9">
        <f>SUM(AQ8:AT8)</f>
        <v>0</v>
      </c>
      <c r="AN8" s="10">
        <f>E7+E9+F11</f>
        <v>0</v>
      </c>
      <c r="AO8" s="9">
        <f>F7+F9+E11</f>
        <v>0</v>
      </c>
      <c r="AP8" s="11">
        <f>AN8-AO8</f>
        <v>0</v>
      </c>
      <c r="AQ8" s="9" t="s">
        <v>15</v>
      </c>
      <c r="AR8" s="9">
        <f>IF(ISBLANK(E7),0,IF(E7&gt;F7,3,IF(E7=F7,1,0)))</f>
        <v>0</v>
      </c>
      <c r="AS8" s="9">
        <f>IF(ISBLANK(E9),0,IF(E9&gt;F9,3,IF(E9=F9,1,0)))</f>
        <v>0</v>
      </c>
      <c r="AT8" s="9">
        <f>IF(ISBLANK(F11),0,IF(F11&gt;E11,3,IF(F11=E11,1,0)))</f>
        <v>0</v>
      </c>
      <c r="AU8" s="10" t="s">
        <v>15</v>
      </c>
      <c r="AV8" s="9" t="b">
        <f>(10*(AP8-AP9)+AN8-AN9&gt;0)</f>
        <v>0</v>
      </c>
      <c r="AW8" s="9" t="b">
        <f>10*(AP8-AP10)+AN8-AN10&gt;0</f>
        <v>0</v>
      </c>
      <c r="AX8" s="11" t="b">
        <f>10*(AP8-AP11)+AN8-AN11&gt;0</f>
        <v>0</v>
      </c>
      <c r="AY8" s="10">
        <f>10000*(AR8+AS8)+(E9-F9+E7-F7)*100+(E9+E7)</f>
        <v>0</v>
      </c>
      <c r="AZ8" s="9">
        <f>10000*(AR8+AT8)+(E7-F7+F11-E11)*100+(E7+F11)</f>
        <v>0</v>
      </c>
      <c r="BA8" s="9">
        <f>10000*(AS8+AT8)+(E9-F9+F11-E11)*100+(E9+F11)</f>
        <v>0</v>
      </c>
      <c r="BB8" s="11" t="s">
        <v>15</v>
      </c>
      <c r="BC8" s="10" t="s">
        <v>15</v>
      </c>
      <c r="BD8" s="12">
        <f>IF($AM8&gt;$AM9,-0.5,IF($AM9&gt;$AM8,0.5,IF(AV8,-0.5,IF(AU9,0.5,BT8))))</f>
        <v>0</v>
      </c>
      <c r="BE8" s="12">
        <f>IF($AM8&gt;$AM10,-0.5,IF($AM10&gt;$AM8,0.5,IF(AW8,-0.5,IF(AU10,0.5,BU8))))</f>
        <v>0</v>
      </c>
      <c r="BF8" s="13">
        <f>IF($AM8&gt;$AM11,-0.5,IF($AM11&gt;$AM8,0.5,IF(AX8,-0.5,IF(AU11,0.5,BV8))))</f>
        <v>0</v>
      </c>
      <c r="BG8" s="14" t="b">
        <f>AND(AND(AM8=AM9,AM9=AM10,AM10=AM11),AND(AN8=AN9,AN9=AN10,AN10=AN11),AND(AO8=AO9,AO9=AO10,AO10=AO11))</f>
        <v>1</v>
      </c>
      <c r="BH8" s="14" t="b">
        <f>AND(NOT(BG8),AM8=AM9,AM8=AM10,AN8=AN9,AN8=AN10,AO8=AO9,AO8=AO10)</f>
        <v>0</v>
      </c>
      <c r="BI8" s="14" t="b">
        <f>AND(NOT(BG8),AM8=AM9,AM8=AM11,AN8=AN9,AN8=AN11,AO8=AO9,AO8=AO11)</f>
        <v>0</v>
      </c>
      <c r="BJ8" s="14" t="b">
        <f>AND(NOT(BG8),AM8=AM10,AM8=AM11,AN8=AN10,AN8=AN11,AO8=AO10,AO8=AO11)</f>
        <v>0</v>
      </c>
      <c r="BK8" s="14" t="b">
        <f>AND(NOT(BG8),AM9=AM10,AM9=AM11,AN9=AN10,AN9=AN11,AO9=AO10,AO9=AO11)</f>
        <v>0</v>
      </c>
      <c r="BL8" s="14" t="b">
        <f>AND(NOT(BG8),NOT(BH8),NOT(BI8),AM8=AM9,AN8=AN9,AO8=AO9)</f>
        <v>0</v>
      </c>
      <c r="BM8" s="14" t="b">
        <f>AND(NOT(BG8),NOT(BH8),NOT(BJ8),AM8=AM10,AN8=AN10,AO8=AO10)</f>
        <v>0</v>
      </c>
      <c r="BN8" s="14" t="b">
        <f>AND(NOT(BG8),NOT(BI8),NOT(BJ8),AM8=AM11,AN8=AN11,AO8=AO11)</f>
        <v>0</v>
      </c>
      <c r="BO8" s="14" t="b">
        <f>AND(NOT(BG8),NOT(BH8),NOT(BK8),AM9=AM10,AN9=AN10)</f>
        <v>0</v>
      </c>
      <c r="BP8" s="14" t="b">
        <f>AND(NOT(BG8),NOT(BI8),NOT(BK8),AM9=AM11,AN9=AN11,AO9=AO11)</f>
        <v>0</v>
      </c>
      <c r="BQ8" s="14" t="b">
        <f>AND(NOT(BG8),NOT(BJ8),NOT(BK8),AM10=AM11,AN10=AN11,AO10=AO11)</f>
        <v>0</v>
      </c>
      <c r="BR8" s="14" t="b">
        <f t="array" ref="BR8">AND(NOT(BG8:BQ8))</f>
        <v>0</v>
      </c>
      <c r="BS8" s="10" t="s">
        <v>15</v>
      </c>
      <c r="BT8" s="9">
        <f>IF($BL8,IF(F7-E7&lt;0,-0.5,IF(E7-F7&lt;0,0.5,0)),IF($BH8,IF($AY8&gt;$AY9,-0.5,IF($AY8&lt;$AY9,0.5,0)),IF($BI8,IF($AZ8&gt;$AZ9,-0.5, IF($AZ8&lt;$AZ9,0.5,0)),0)))</f>
        <v>0</v>
      </c>
      <c r="BU8" s="9">
        <f>IF($BM8,IF(F9-E9&lt;0,-0.5,IF(E9-F9&lt;0,0.5,0)),IF($BH8,IF($AY8&gt;$AY10,-0.5,IF($AY8&lt;$AY10,0.5,0)),IF($BJ8,IF($BA8&gt;$BA10,-0.5,IF($BA8&lt;$BA10,0.5,0)),0)))</f>
        <v>0</v>
      </c>
      <c r="BV8" s="11">
        <f>IF($BN8,IF(E11-F11&lt;0,-0.5,IF(F11-E11&lt;0,0.5,0)),IF($BI8,IF($AZ8&gt;$AZ11,-0.5,IF($AZ8&lt;$AZ11,0.5,0)),IF($BJ8,IF($BA8&gt;$BA11,-0.5, IF($BA8&lt;$BA11,0.5,0)),0)))</f>
        <v>0</v>
      </c>
    </row>
    <row r="9" spans="2:74" x14ac:dyDescent="0.2">
      <c r="B9" s="121">
        <v>40345</v>
      </c>
      <c r="C9" s="122"/>
      <c r="D9" s="70" t="str">
        <f>D7</f>
        <v>South Africa</v>
      </c>
      <c r="E9" s="57"/>
      <c r="F9" s="57"/>
      <c r="G9" s="64" t="str">
        <f>D8</f>
        <v>Uruguay</v>
      </c>
      <c r="I9" s="47">
        <f>AH9</f>
        <v>1</v>
      </c>
      <c r="J9" s="70" t="str">
        <f>INDEX(AL8:AL11,MATCH(AJ9,$AK8:$AK11,0))</f>
        <v>Mexico</v>
      </c>
      <c r="K9" s="84">
        <f>INDEX(AM8:AM11,MATCH(AJ9,$AK8:$AK11,0))</f>
        <v>0</v>
      </c>
      <c r="L9" s="85">
        <f>INDEX(AN8:AN11,MATCH(AJ9,$AK8:$AK11,0))</f>
        <v>0</v>
      </c>
      <c r="M9" s="84">
        <f>INDEX(AO8:AO11,MATCH(AJ9,$AK8:$AK11,0))</f>
        <v>0</v>
      </c>
      <c r="N9" s="86">
        <f>INDEX(AP8:AP11,MATCH(AJ9,$AK8:$AK11,0))</f>
        <v>0</v>
      </c>
      <c r="S9" s="117">
        <v>40355</v>
      </c>
      <c r="T9" s="118"/>
      <c r="U9" s="79" t="str">
        <f>IF(OR(I25&lt;2),"-",T(J24))</f>
        <v>-</v>
      </c>
      <c r="V9" s="74"/>
      <c r="W9" s="75"/>
      <c r="AH9" s="29">
        <f>IF(ROUND(AJ9,0)=ROUND(AJ8,0),AH8,2)</f>
        <v>1</v>
      </c>
      <c r="AI9" s="21">
        <f>ROUND(AJ9,0)</f>
        <v>2</v>
      </c>
      <c r="AJ9" s="22">
        <f>MAX(MIN(AK8:AK10),MIN(AK8,AK9,AK11),MIN(AK8,AK10,AK11),MIN(AK9:AK11))</f>
        <v>2.46</v>
      </c>
      <c r="AK9" s="24">
        <f>SUM(BC9:BF9)+2.46</f>
        <v>2.46</v>
      </c>
      <c r="AL9" s="8" t="str">
        <f>G7</f>
        <v>Mexico</v>
      </c>
      <c r="AM9" s="9">
        <f>SUM(AQ9:AT9)</f>
        <v>0</v>
      </c>
      <c r="AN9" s="10">
        <f>F7+F10+E12</f>
        <v>0</v>
      </c>
      <c r="AO9" s="9">
        <f>E7+E10+F12</f>
        <v>0</v>
      </c>
      <c r="AP9" s="11">
        <f>AN9-AO9</f>
        <v>0</v>
      </c>
      <c r="AQ9" s="9">
        <f>IF(ISBLANK(F7),0,IF(AR8=3,0,IF(AR8=1,1,3)))</f>
        <v>0</v>
      </c>
      <c r="AR9" s="9" t="s">
        <v>15</v>
      </c>
      <c r="AS9" s="9">
        <f>IF(ISBLANK(E12),0,IF(AR10=3,0,IF(AR10=1,1,3)))</f>
        <v>0</v>
      </c>
      <c r="AT9" s="9">
        <f>IF(ISBLANK(F10),0,IF(F10&gt;E10,3,IF(F10=E10,1,0)))</f>
        <v>0</v>
      </c>
      <c r="AU9" s="10" t="b">
        <f>(10*(AP8-AP9)+AN8-AN9&lt;0)</f>
        <v>0</v>
      </c>
      <c r="AV9" s="9" t="s">
        <v>15</v>
      </c>
      <c r="AW9" s="9" t="b">
        <f>10*(AP9-AP10)+AN9-AN10&gt;0</f>
        <v>0</v>
      </c>
      <c r="AX9" s="11" t="b">
        <f>10*(AP9-AP11)+AN9-AN11&gt;0</f>
        <v>0</v>
      </c>
      <c r="AY9" s="10">
        <f>10000*(AQ9+AS9)+(F7-E7+E12-F12)*100+(F7+E12)</f>
        <v>0</v>
      </c>
      <c r="AZ9" s="9">
        <f>10000*(AQ9+AT9)+(F7-E7+F10-E10)*100+(F7+F10)</f>
        <v>0</v>
      </c>
      <c r="BA9" s="9" t="s">
        <v>15</v>
      </c>
      <c r="BB9" s="11">
        <f>10000*(AS9+AT9)+(F10-E10+E12-F12)*100+(F10+E12)</f>
        <v>0</v>
      </c>
      <c r="BC9" s="16">
        <f>-BD8</f>
        <v>0</v>
      </c>
      <c r="BD9" s="9" t="s">
        <v>15</v>
      </c>
      <c r="BE9" s="12">
        <f>IF($AM9&gt;$AM10,-0.5,IF($AM10&gt;$AM9,0.5,IF(AW9,-0.5,IF(AV10,0.5,BU9))))</f>
        <v>0</v>
      </c>
      <c r="BF9" s="13">
        <f>IF($AM9&gt;$AM11,-0.5,IF($AM11&gt;$AM9,0.5,IF(AX9,-0.5,IF(AV11,0.5,BV9))))</f>
        <v>0</v>
      </c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10"/>
      <c r="BT9" s="9" t="s">
        <v>15</v>
      </c>
      <c r="BU9" s="9">
        <f>IF($BO8,IF(F12-E12&lt;0,-0.5,IF(E12-F12&lt;0,0.5,0)),IF($BH8,IF($AY9&gt;$AY10,-0.5,IF($AY9&lt;$AY10,0.5,0)),IF($BK8,IF($BB9&gt;$BB10,-0.5,IF($BB9&lt;$BB10,0.5,0)),0)))</f>
        <v>0</v>
      </c>
      <c r="BV9" s="11">
        <f>IF($BP8,IF(E10-F10&lt;0,-0.5,IF(F10-E10&lt;0,0.5,0)),IF($BI8,IF($AZ9&gt;$AZ11,-0.5,IF($AZ9&lt;$AZ11,0.5,0)),IF($BK8,IF($BB9&gt;$BB11,-0.5,IF($BB9&lt;$BB11,0.5,0)),0)))</f>
        <v>0</v>
      </c>
    </row>
    <row r="10" spans="2:74" ht="16.5" x14ac:dyDescent="0.2">
      <c r="B10" s="121">
        <v>40346</v>
      </c>
      <c r="C10" s="122"/>
      <c r="D10" s="70" t="str">
        <f>G8</f>
        <v>France</v>
      </c>
      <c r="E10" s="57"/>
      <c r="F10" s="57"/>
      <c r="G10" s="64" t="str">
        <f>G7</f>
        <v>Mexico</v>
      </c>
      <c r="I10" s="47">
        <f>AH10</f>
        <v>1</v>
      </c>
      <c r="J10" s="70" t="str">
        <f>INDEX(AL8:AL11,MATCH(AJ10,$AK8:$AK11,0))</f>
        <v>Uruguay</v>
      </c>
      <c r="K10" s="84">
        <f>INDEX(AM8:AM11,MATCH(AJ10,$AK8:$AK11,0))</f>
        <v>0</v>
      </c>
      <c r="L10" s="85">
        <f>INDEX(AN8:AN11,MATCH(AJ10,$AK8:$AK11,0))</f>
        <v>0</v>
      </c>
      <c r="M10" s="84">
        <f>INDEX(AO8:AO11,MATCH(AJ10,$AK8:$AK11,0))</f>
        <v>0</v>
      </c>
      <c r="N10" s="86">
        <f>INDEX(AP8:AP11,MATCH(AJ10,$AK8:$AK11,0))</f>
        <v>0</v>
      </c>
      <c r="S10" s="119"/>
      <c r="T10" s="120"/>
      <c r="U10" s="79" t="str">
        <f>IF(OR(I34&lt;3,I33&lt;2),"-",T(J33))</f>
        <v>-</v>
      </c>
      <c r="V10" s="76"/>
      <c r="W10" s="75"/>
      <c r="Z10" s="125" t="s">
        <v>119</v>
      </c>
      <c r="AH10" s="29">
        <f>IF(ROUND(AJ10,0)=ROUND(AJ9,0),AH9,3)</f>
        <v>1</v>
      </c>
      <c r="AI10" s="21">
        <f>ROUND(AJ10,0)</f>
        <v>2</v>
      </c>
      <c r="AJ10" s="22">
        <f>MIN(MAX(AK8:AK10),MAX(AK8,AK9,AK11),MAX(AK8,AK10,AK11),MAX(AK9:AK11))</f>
        <v>2.4700000000000002</v>
      </c>
      <c r="AK10" s="24">
        <f>SUM(BC10:BF10)+2.47</f>
        <v>2.4700000000000002</v>
      </c>
      <c r="AL10" s="8" t="str">
        <f>D8</f>
        <v>Uruguay</v>
      </c>
      <c r="AM10" s="9">
        <f>SUM(AQ10:AT10)</f>
        <v>0</v>
      </c>
      <c r="AN10" s="10">
        <f>E8+F9+F12</f>
        <v>0</v>
      </c>
      <c r="AO10" s="9">
        <f>F8+E9+E12</f>
        <v>0</v>
      </c>
      <c r="AP10" s="11">
        <f>AN10-AO10</f>
        <v>0</v>
      </c>
      <c r="AQ10" s="9">
        <f>IF(ISBLANK(F9),0,IF(AS8=3,0,IF(AS8=1,1,3)))</f>
        <v>0</v>
      </c>
      <c r="AR10" s="9">
        <f>IF(ISBLANK(F12),0,IF(F12&gt;E12,3,IF(F12=E12,1,0)))</f>
        <v>0</v>
      </c>
      <c r="AS10" s="9" t="s">
        <v>15</v>
      </c>
      <c r="AT10" s="9">
        <f>IF(ISBLANK(E8),0,IF(E8&gt;F8,3,IF(E8=F8,1,0)))</f>
        <v>0</v>
      </c>
      <c r="AU10" s="10" t="b">
        <f>10*(AP8-AP10)+AN8-AN10&lt;0</f>
        <v>0</v>
      </c>
      <c r="AV10" s="9" t="b">
        <f>10*(AP9-AP10)+AN9-AN10&lt;0</f>
        <v>0</v>
      </c>
      <c r="AW10" s="9" t="s">
        <v>15</v>
      </c>
      <c r="AX10" s="11" t="b">
        <f>10*(AP10-AP11)+AN10-AN11&gt;0</f>
        <v>0</v>
      </c>
      <c r="AY10" s="10">
        <f>10000*(AQ10+AR10)+(F9-E9+F12-E12)*100+(F9+F12)</f>
        <v>0</v>
      </c>
      <c r="AZ10" s="9" t="s">
        <v>15</v>
      </c>
      <c r="BA10" s="9">
        <f>10000*(AQ10+AT10)+(E8-F8+F9-E9)*100+(E8+F9)</f>
        <v>0</v>
      </c>
      <c r="BB10" s="11">
        <f>10000*(AR10+AT10)+(E8-F8+F12-E12)*100+(E8+F12)</f>
        <v>0</v>
      </c>
      <c r="BC10" s="16">
        <f>-BE8</f>
        <v>0</v>
      </c>
      <c r="BD10" s="12">
        <f>-BE9</f>
        <v>0</v>
      </c>
      <c r="BE10" s="12" t="s">
        <v>15</v>
      </c>
      <c r="BF10" s="13">
        <f>IF($AM10&gt;$AM11,-0.5,IF($AM11&gt;$AM10,0.5,IF(AX10,-0.5,IF(AW11,0.5,BV10))))</f>
        <v>0</v>
      </c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10"/>
      <c r="BT10" s="9"/>
      <c r="BU10" s="9" t="s">
        <v>15</v>
      </c>
      <c r="BV10" s="11">
        <f>IF($BQ8,IF(F8-E8&lt;0,-0.5,IF(E8-F8&lt;0,0.5,0)),IF($BJ8,IF($BA10&gt;$BA11,-0.5,IF($BA10&lt;$BA11,0.5,0)),IF($BK8,IF($BB10&gt;$BB11,-0.5,IF($BB10&lt;$BB11,0.5,0)),0)))</f>
        <v>0</v>
      </c>
    </row>
    <row r="11" spans="2:74" x14ac:dyDescent="0.2">
      <c r="B11" s="121">
        <v>40351</v>
      </c>
      <c r="C11" s="122"/>
      <c r="D11" s="70" t="str">
        <f>G8</f>
        <v>France</v>
      </c>
      <c r="E11" s="57"/>
      <c r="F11" s="57"/>
      <c r="G11" s="64" t="str">
        <f>D7</f>
        <v>South Africa</v>
      </c>
      <c r="I11" s="48">
        <f>AH11</f>
        <v>1</v>
      </c>
      <c r="J11" s="71" t="str">
        <f>INDEX(AL8:AL11,MATCH(AJ11,$AK8:$AK11,0))</f>
        <v>France</v>
      </c>
      <c r="K11" s="87">
        <f>INDEX(AM8:AM11,MATCH(AJ11,$AK8:$AK11,0))</f>
        <v>0</v>
      </c>
      <c r="L11" s="88">
        <f>INDEX(AN8:AN11,MATCH(AJ11,$AK8:$AK11,0))</f>
        <v>0</v>
      </c>
      <c r="M11" s="87">
        <f>INDEX(AO8:AO11,MATCH(AJ11,$AK8:$AK11,0))</f>
        <v>0</v>
      </c>
      <c r="N11" s="89">
        <f>INDEX(AP8:AP11,MATCH(AJ11,$AK8:$AK11,0))</f>
        <v>0</v>
      </c>
      <c r="S11" s="117">
        <v>40356</v>
      </c>
      <c r="T11" s="118"/>
      <c r="U11" s="79" t="str">
        <f>IF(OR(I17&lt;2),"-",T(J16))</f>
        <v>-</v>
      </c>
      <c r="V11" s="74"/>
      <c r="W11" s="75"/>
      <c r="Z11" s="32" t="s">
        <v>120</v>
      </c>
      <c r="AH11" s="29">
        <f>IF(ROUND(AJ11,0)=ROUND(AJ10,0),AH10,4)</f>
        <v>1</v>
      </c>
      <c r="AI11" s="21">
        <f>ROUND(AJ11,0)</f>
        <v>2</v>
      </c>
      <c r="AJ11" s="22">
        <f>MAX(AK8:AK11)</f>
        <v>2.48</v>
      </c>
      <c r="AK11" s="25">
        <f>SUM(BC11:BF11)+2.48</f>
        <v>2.48</v>
      </c>
      <c r="AL11" s="17" t="str">
        <f>G8</f>
        <v>France</v>
      </c>
      <c r="AM11" s="14">
        <f>SUM(AQ11:AT11)</f>
        <v>0</v>
      </c>
      <c r="AN11" s="18">
        <f>F8+E10+E11</f>
        <v>0</v>
      </c>
      <c r="AO11" s="14">
        <f>E8+F10+F11</f>
        <v>0</v>
      </c>
      <c r="AP11" s="15">
        <f>AN11-AO11</f>
        <v>0</v>
      </c>
      <c r="AQ11" s="14">
        <f>IF(ISBLANK(E11),0,IF(AT8=3,0,IF(AT8=1,1,3)))</f>
        <v>0</v>
      </c>
      <c r="AR11" s="14">
        <f>IF(ISBLANK(E10),0,IF(AT9=3,0,IF(AT9=1,1,3)))</f>
        <v>0</v>
      </c>
      <c r="AS11" s="14">
        <f>IF(ISBLANK(F8),0,IF(AT10=3,0,IF(AT10=1,1,3)))</f>
        <v>0</v>
      </c>
      <c r="AT11" s="14" t="s">
        <v>15</v>
      </c>
      <c r="AU11" s="18" t="b">
        <f>10*(AP8-AP11)+AN8-AN11&lt;0</f>
        <v>0</v>
      </c>
      <c r="AV11" s="14" t="b">
        <f>10*(AP9-AP11)+AN9-AN11&lt;0</f>
        <v>0</v>
      </c>
      <c r="AW11" s="14" t="b">
        <f>10*(AP10-AP11)+AN10-AN11&lt;0</f>
        <v>0</v>
      </c>
      <c r="AX11" s="15" t="s">
        <v>15</v>
      </c>
      <c r="AY11" s="18" t="s">
        <v>15</v>
      </c>
      <c r="AZ11" s="14">
        <f>10000*(AQ11+AR11)+(E11-F11+E10-F10)*100+(E11+E10)</f>
        <v>0</v>
      </c>
      <c r="BA11" s="14">
        <f>10000*(AQ11+AS11)+(F8-E8+E11-F11)*100+(F8+E11)</f>
        <v>0</v>
      </c>
      <c r="BB11" s="15">
        <f>10000*(AR11+AS11)+(E10-F10+F8-E8)*100+(E10+F8)</f>
        <v>0</v>
      </c>
      <c r="BC11" s="19">
        <f>-BF8</f>
        <v>0</v>
      </c>
      <c r="BD11" s="20">
        <f>-BF9</f>
        <v>0</v>
      </c>
      <c r="BE11" s="20">
        <f>-BF10</f>
        <v>0</v>
      </c>
      <c r="BF11" s="15" t="s">
        <v>15</v>
      </c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18"/>
      <c r="BT11" s="14"/>
      <c r="BU11" s="14"/>
      <c r="BV11" s="15" t="s">
        <v>15</v>
      </c>
    </row>
    <row r="12" spans="2:74" x14ac:dyDescent="0.2">
      <c r="B12" s="123">
        <v>40351</v>
      </c>
      <c r="C12" s="124"/>
      <c r="D12" s="71" t="str">
        <f>G7</f>
        <v>Mexico</v>
      </c>
      <c r="E12" s="57"/>
      <c r="F12" s="57"/>
      <c r="G12" s="65" t="str">
        <f>D8</f>
        <v>Uruguay</v>
      </c>
      <c r="I12" s="36"/>
      <c r="J12" s="49" t="str">
        <f>IF(OR(I10&lt;3,I9&lt;2),"Incomplete"," ")</f>
        <v>Incomplete</v>
      </c>
      <c r="S12" s="119"/>
      <c r="T12" s="120"/>
      <c r="U12" s="79" t="str">
        <f>IF(OR(I10&lt;3,I9&lt;2),"-",T(J9))</f>
        <v>-</v>
      </c>
      <c r="V12" s="76"/>
      <c r="W12" s="75"/>
      <c r="AI12" s="22"/>
      <c r="AJ12" s="22"/>
      <c r="AK12" s="22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</row>
    <row r="13" spans="2:74" ht="11.25" customHeight="1" x14ac:dyDescent="0.2">
      <c r="D13" s="50"/>
      <c r="G13" s="66"/>
      <c r="I13" s="36"/>
      <c r="S13" s="117">
        <v>40356</v>
      </c>
      <c r="T13" s="118"/>
      <c r="U13" s="79" t="str">
        <f>IF(OR(I33&lt;2),"-",T(J32))</f>
        <v>-</v>
      </c>
      <c r="V13" s="74"/>
      <c r="W13" s="75"/>
      <c r="AF13" s="108"/>
      <c r="AG13" s="108"/>
      <c r="AH13" s="108"/>
      <c r="AI13" s="108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</row>
    <row r="14" spans="2:74" x14ac:dyDescent="0.2">
      <c r="B14" s="61" t="str">
        <f>J15</f>
        <v>Group B</v>
      </c>
      <c r="C14" s="60"/>
      <c r="D14" s="58"/>
      <c r="E14" s="59"/>
      <c r="F14" s="59"/>
      <c r="G14" s="62"/>
      <c r="I14" s="36"/>
      <c r="S14" s="119"/>
      <c r="T14" s="120"/>
      <c r="U14" s="79" t="str">
        <f>IF(OR(I26&lt;3,I25&lt;2),"-",T(J25))</f>
        <v>-</v>
      </c>
      <c r="V14" s="76"/>
      <c r="W14" s="75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</row>
    <row r="15" spans="2:74" x14ac:dyDescent="0.2">
      <c r="B15" s="121">
        <v>40341</v>
      </c>
      <c r="C15" s="122"/>
      <c r="D15" s="69" t="s">
        <v>77</v>
      </c>
      <c r="E15" s="57"/>
      <c r="F15" s="57"/>
      <c r="G15" s="63" t="s">
        <v>78</v>
      </c>
      <c r="I15" s="36"/>
      <c r="J15" s="61" t="s">
        <v>99</v>
      </c>
      <c r="K15" s="72" t="s">
        <v>0</v>
      </c>
      <c r="L15" s="72" t="s">
        <v>31</v>
      </c>
      <c r="M15" s="72" t="s">
        <v>32</v>
      </c>
      <c r="N15" s="73" t="str">
        <f>"+/-"</f>
        <v>+/-</v>
      </c>
      <c r="S15" s="117">
        <v>40357</v>
      </c>
      <c r="T15" s="118"/>
      <c r="U15" s="80" t="str">
        <f>IF(OR(I41&lt;2),"-",T(J40))</f>
        <v>-</v>
      </c>
      <c r="V15" s="74"/>
      <c r="W15" s="75"/>
      <c r="AK15" s="4" t="s">
        <v>13</v>
      </c>
      <c r="AL15" s="5" t="s">
        <v>14</v>
      </c>
      <c r="AM15" s="6" t="s">
        <v>0</v>
      </c>
      <c r="AN15" s="4" t="s">
        <v>1</v>
      </c>
      <c r="AO15" s="6" t="s">
        <v>2</v>
      </c>
      <c r="AP15" s="7" t="s">
        <v>3</v>
      </c>
      <c r="AQ15" s="6" t="s">
        <v>4</v>
      </c>
      <c r="AR15" s="6" t="s">
        <v>5</v>
      </c>
      <c r="AS15" s="6" t="s">
        <v>6</v>
      </c>
      <c r="AT15" s="6" t="s">
        <v>7</v>
      </c>
      <c r="AU15" s="4" t="s">
        <v>27</v>
      </c>
      <c r="AV15" s="6" t="s">
        <v>28</v>
      </c>
      <c r="AW15" s="6" t="s">
        <v>29</v>
      </c>
      <c r="AX15" s="7" t="s">
        <v>30</v>
      </c>
      <c r="AY15" s="4" t="s">
        <v>16</v>
      </c>
      <c r="AZ15" s="6" t="s">
        <v>17</v>
      </c>
      <c r="BA15" s="6" t="s">
        <v>18</v>
      </c>
      <c r="BB15" s="7" t="s">
        <v>19</v>
      </c>
      <c r="BC15" s="4" t="s">
        <v>9</v>
      </c>
      <c r="BD15" s="6" t="s">
        <v>10</v>
      </c>
      <c r="BE15" s="6" t="s">
        <v>11</v>
      </c>
      <c r="BF15" s="7" t="s">
        <v>12</v>
      </c>
      <c r="BG15" s="4" t="s">
        <v>20</v>
      </c>
      <c r="BH15" s="6" t="s">
        <v>16</v>
      </c>
      <c r="BI15" s="6" t="s">
        <v>17</v>
      </c>
      <c r="BJ15" s="6" t="s">
        <v>18</v>
      </c>
      <c r="BK15" s="6" t="s">
        <v>19</v>
      </c>
      <c r="BL15" s="6" t="s">
        <v>8</v>
      </c>
      <c r="BM15" s="6" t="s">
        <v>21</v>
      </c>
      <c r="BN15" s="6" t="s">
        <v>22</v>
      </c>
      <c r="BO15" s="6" t="s">
        <v>23</v>
      </c>
      <c r="BP15" s="6" t="s">
        <v>24</v>
      </c>
      <c r="BQ15" s="6" t="s">
        <v>25</v>
      </c>
      <c r="BR15" s="7" t="s">
        <v>26</v>
      </c>
      <c r="BS15" s="4" t="s">
        <v>66</v>
      </c>
      <c r="BT15" s="6" t="s">
        <v>65</v>
      </c>
      <c r="BU15" s="6" t="s">
        <v>64</v>
      </c>
      <c r="BV15" s="7" t="s">
        <v>67</v>
      </c>
    </row>
    <row r="16" spans="2:74" x14ac:dyDescent="0.2">
      <c r="B16" s="121">
        <v>40341</v>
      </c>
      <c r="C16" s="122"/>
      <c r="D16" s="70" t="s">
        <v>79</v>
      </c>
      <c r="E16" s="57"/>
      <c r="F16" s="57"/>
      <c r="G16" s="64" t="s">
        <v>80</v>
      </c>
      <c r="I16" s="46">
        <f>AH16</f>
        <v>1</v>
      </c>
      <c r="J16" s="69" t="str">
        <f>INDEX(AL16:AL19,MATCH(AJ16,$AK16:$AK19,0))</f>
        <v>Argentina</v>
      </c>
      <c r="K16" s="81">
        <f>INDEX(AM16:AM19,MATCH(AJ16,$AK16:$AK19,0))</f>
        <v>0</v>
      </c>
      <c r="L16" s="82">
        <f>INDEX(AN16:AN19,MATCH(AJ16,$AK16:$AK19,0))</f>
        <v>0</v>
      </c>
      <c r="M16" s="81">
        <f>INDEX(AO16:AO19,MATCH(AJ16,$AK16:$AK19,0))</f>
        <v>0</v>
      </c>
      <c r="N16" s="83">
        <f>INDEX(AP16:AP19,MATCH(AJ16,$AK16:$AK19,0))</f>
        <v>0</v>
      </c>
      <c r="S16" s="119"/>
      <c r="T16" s="120"/>
      <c r="U16" s="80" t="str">
        <f>IF(OR(I50&lt;3,I49&lt;2),"-",T(J49))</f>
        <v>-</v>
      </c>
      <c r="V16" s="76"/>
      <c r="W16" s="75"/>
      <c r="AH16" s="29">
        <v>1</v>
      </c>
      <c r="AI16" s="21">
        <f>ROUND(AJ16,0)</f>
        <v>2</v>
      </c>
      <c r="AJ16" s="22">
        <f>MIN(AK16:AK19)</f>
        <v>2.4500000000000002</v>
      </c>
      <c r="AK16" s="23">
        <f>SUM(BC16:BF16)+2.45</f>
        <v>2.4500000000000002</v>
      </c>
      <c r="AL16" s="8" t="str">
        <f>D15</f>
        <v>Argentina</v>
      </c>
      <c r="AM16" s="9">
        <f>SUM(AQ16:AT16)</f>
        <v>0</v>
      </c>
      <c r="AN16" s="10">
        <f>E15+E17+F19</f>
        <v>0</v>
      </c>
      <c r="AO16" s="9">
        <f>F15+F17+E19</f>
        <v>0</v>
      </c>
      <c r="AP16" s="11">
        <f>AN16-AO16</f>
        <v>0</v>
      </c>
      <c r="AQ16" s="9" t="s">
        <v>15</v>
      </c>
      <c r="AR16" s="9">
        <f>IF(ISBLANK(E15),0,IF(E15&gt;F15,3,IF(E15=F15,1,0)))</f>
        <v>0</v>
      </c>
      <c r="AS16" s="9">
        <f>IF(ISBLANK(E17),0,IF(E17&gt;F17,3,IF(E17=F17,1,0)))</f>
        <v>0</v>
      </c>
      <c r="AT16" s="9">
        <f>IF(ISBLANK(F19),0,IF(F19&gt;E19,3,IF(F19=E19,1,0)))</f>
        <v>0</v>
      </c>
      <c r="AU16" s="10" t="s">
        <v>15</v>
      </c>
      <c r="AV16" s="9" t="b">
        <f>(10*(AP16-AP17)+AN16-AN17&gt;0)</f>
        <v>0</v>
      </c>
      <c r="AW16" s="9" t="b">
        <f>10*(AP16-AP18)+AN16-AN18&gt;0</f>
        <v>0</v>
      </c>
      <c r="AX16" s="11" t="b">
        <f>10*(AP16-AP19)+AN16-AN19&gt;0</f>
        <v>0</v>
      </c>
      <c r="AY16" s="10">
        <f>10000*(AR16+AS16)+(E17-F17+E15-F15)*100+(E17+E15)</f>
        <v>0</v>
      </c>
      <c r="AZ16" s="9">
        <f>10000*(AR16+AT16)+(E15-F15+F19-E19)*100+(E15+F19)</f>
        <v>0</v>
      </c>
      <c r="BA16" s="9">
        <f>10000*(AS16+AT16)+(F19-E19+E17-F17)*100+(F19+E17)</f>
        <v>0</v>
      </c>
      <c r="BB16" s="11" t="s">
        <v>15</v>
      </c>
      <c r="BC16" s="10" t="s">
        <v>15</v>
      </c>
      <c r="BD16" s="12">
        <f>IF($AM16&gt;$AM17,-0.5,IF($AM17&gt;$AM16,0.5,IF(AV16,-0.5,IF(AU17,0.5,BT16))))</f>
        <v>0</v>
      </c>
      <c r="BE16" s="12">
        <f>IF($AM16&gt;$AM18,-0.5,IF($AM18&gt;$AM16,0.5,IF(AW16,-0.5,IF(AU18,0.5,BU16))))</f>
        <v>0</v>
      </c>
      <c r="BF16" s="13">
        <f>IF($AM16&gt;$AM19,-0.5,IF($AM19&gt;$AM16,0.5,IF(AX16,-0.5,IF(AU19,0.5,BV16))))</f>
        <v>0</v>
      </c>
      <c r="BG16" s="14" t="b">
        <f>AND(AND(AM16=AM17,AM17=AM18,AM18=AM19),AND(AN16=AN17,AN17=AN18,AN18=AN19),AND(AO16=AO17,AO17=AO18,AO18=AO19))</f>
        <v>1</v>
      </c>
      <c r="BH16" s="14" t="b">
        <f>AND(NOT(BG16),AM16=AM17,AM16=AM18,AN16=AN17,AN16=AN18,AO16=AO17,AO16=AO18)</f>
        <v>0</v>
      </c>
      <c r="BI16" s="14" t="b">
        <f>AND(NOT(BG16),AM16=AM17,AM16=AM19,AN16=AN17,AN16=AN19,AO16=AO17,AO16=AO19)</f>
        <v>0</v>
      </c>
      <c r="BJ16" s="14" t="b">
        <f>AND(NOT(BG16),AM16=AM18,AM16=AM19,AN16=AN18,AN16=AN19,AO16=AO18,AO16=AO19)</f>
        <v>0</v>
      </c>
      <c r="BK16" s="14" t="b">
        <f>AND(NOT(BG16),AM17=AM18,AM17=AM19,AN17=AN18,AN17=AN19,AO17=AO18,AO17=AO19)</f>
        <v>0</v>
      </c>
      <c r="BL16" s="14" t="b">
        <f>AND(NOT(BG16),NOT(BH16),NOT(BI16),AM16=AM17,AN16=AN17,AO16=AO17)</f>
        <v>0</v>
      </c>
      <c r="BM16" s="14" t="b">
        <f>AND(NOT(BG16),NOT(BH16),NOT(BJ16),AM16=AM18,AN16=AN18,AO16=AO18)</f>
        <v>0</v>
      </c>
      <c r="BN16" s="14" t="b">
        <f>AND(NOT(BG16),NOT(BI16),NOT(BJ16),AM16=AM19,AN16=AN19,AO16=AO19)</f>
        <v>0</v>
      </c>
      <c r="BO16" s="14" t="b">
        <f>AND(NOT(BG16),NOT(BH16),NOT(BK16),AM17=AM18,AN17=AN18)</f>
        <v>0</v>
      </c>
      <c r="BP16" s="14" t="b">
        <f>AND(NOT(BG16),NOT(BI16),NOT(BK16),AM17=AM19,AN17=AN19,AO17=AO19)</f>
        <v>0</v>
      </c>
      <c r="BQ16" s="14" t="b">
        <f>AND(NOT(BG16),NOT(BJ16),NOT(BK16),AM18=AM19,AN18=AN19,AO18=AO19)</f>
        <v>0</v>
      </c>
      <c r="BR16" s="14" t="b">
        <f t="array" ref="BR16">AND(NOT(BG16:BQ16))</f>
        <v>0</v>
      </c>
      <c r="BS16" s="10" t="s">
        <v>15</v>
      </c>
      <c r="BT16" s="9">
        <f>IF($BL16,IF(F15-E15&lt;0,-0.5,IF(E15-F15&lt;0,0.5,0)),IF($BH16,IF($AY16&gt;$AY17,-0.5,IF($AY16&lt;$AY17,0.5,0)),IF($BI16,IF($AZ16&gt;$AZ17,-0.5, IF($AZ16&lt;$AZ17,0.5,0)),0)))</f>
        <v>0</v>
      </c>
      <c r="BU16" s="9">
        <f>IF($BM16,IF(F17-E17&lt;0,-0.5,IF(E17-F17&lt;0,0.5,0)),IF($BH16,IF($AY16&gt;$AY18,-0.5,IF($AY16&lt;$AY18,0.5,0)),IF($BJ16,IF($BA16&gt;$BA18,-0.5,IF($BA16&lt;$BA18,0.5,0)),0)))</f>
        <v>0</v>
      </c>
      <c r="BV16" s="11">
        <f>IF($BN16,IF(E19-F19&lt;0,-0.5,IF(F19-E19&lt;0,0.5,0)),IF($BI16,IF($AZ16&gt;$AZ19,-0.5,IF($AZ16&lt;$AZ19,0.5,0)),IF($BJ16,IF($BA16&gt;$BA19,-0.5, IF($BA16&lt;$BA19,0.5,0)),0)))</f>
        <v>0</v>
      </c>
    </row>
    <row r="17" spans="2:74" x14ac:dyDescent="0.2">
      <c r="B17" s="121">
        <v>40346</v>
      </c>
      <c r="C17" s="122"/>
      <c r="D17" s="70" t="str">
        <f>D15</f>
        <v>Argentina</v>
      </c>
      <c r="E17" s="57"/>
      <c r="F17" s="57"/>
      <c r="G17" s="64" t="str">
        <f>D16</f>
        <v>South Korea</v>
      </c>
      <c r="I17" s="47">
        <f>AH17</f>
        <v>1</v>
      </c>
      <c r="J17" s="70" t="str">
        <f>INDEX(AL16:AL19,MATCH(AJ17,$AK16:$AK19,0))</f>
        <v>Nigeria</v>
      </c>
      <c r="K17" s="84">
        <f>INDEX(AM16:AM19,MATCH(AJ17,$AK16:$AK19,0))</f>
        <v>0</v>
      </c>
      <c r="L17" s="85">
        <f>INDEX(AN16:AN19,MATCH(AJ17,$AK16:$AK19,0))</f>
        <v>0</v>
      </c>
      <c r="M17" s="84">
        <f>INDEX(AO16:AO19,MATCH(AJ17,$AK16:$AK19,0))</f>
        <v>0</v>
      </c>
      <c r="N17" s="86">
        <f>INDEX(AP16:AP19,MATCH(AJ17,$AK16:$AK19,0))</f>
        <v>0</v>
      </c>
      <c r="S17" s="117">
        <v>40357</v>
      </c>
      <c r="T17" s="118"/>
      <c r="U17" s="80" t="str">
        <f>IF(OR(I57&lt;2),"-",T(J56))</f>
        <v>-</v>
      </c>
      <c r="V17" s="74"/>
      <c r="W17" s="75"/>
      <c r="AH17" s="29">
        <f>IF(ROUND(AJ17,0)=ROUND(AJ16,0),AH16,2)</f>
        <v>1</v>
      </c>
      <c r="AI17" s="21">
        <f>ROUND(AJ17,0)</f>
        <v>2</v>
      </c>
      <c r="AJ17" s="22">
        <f>MAX(MIN(AK16:AK18),MIN(AK16,AK17,AK19),MIN(AK16,AK18,AK19),MIN(AK17:AK19))</f>
        <v>2.46</v>
      </c>
      <c r="AK17" s="24">
        <f>SUM(BC17:BF17)+2.46</f>
        <v>2.46</v>
      </c>
      <c r="AL17" s="8" t="str">
        <f>G15</f>
        <v>Nigeria</v>
      </c>
      <c r="AM17" s="9">
        <f>SUM(AQ17:AT17)</f>
        <v>0</v>
      </c>
      <c r="AN17" s="10">
        <f>F15+F18+E20</f>
        <v>0</v>
      </c>
      <c r="AO17" s="9">
        <f>E15+E18+F20</f>
        <v>0</v>
      </c>
      <c r="AP17" s="11">
        <f>AN17-AO17</f>
        <v>0</v>
      </c>
      <c r="AQ17" s="9">
        <f>IF(ISBLANK(F15),0,IF(AR16=3,0,IF(AR16=1,1,3)))</f>
        <v>0</v>
      </c>
      <c r="AR17" s="9" t="s">
        <v>15</v>
      </c>
      <c r="AS17" s="9">
        <f>IF(ISBLANK(E20),0,IF(AR18=3,0,IF(AR18=1,1,3)))</f>
        <v>0</v>
      </c>
      <c r="AT17" s="9">
        <f>IF(ISBLANK(F18),0,IF(F18&gt;E18,3,IF(F18=E18,1,0)))</f>
        <v>0</v>
      </c>
      <c r="AU17" s="10" t="b">
        <f>(10*(AP16-AP17)+AN16-AN17&lt;0)</f>
        <v>0</v>
      </c>
      <c r="AV17" s="9" t="s">
        <v>15</v>
      </c>
      <c r="AW17" s="9" t="b">
        <f>10*(AP17-AP18)+AN17-AN18&gt;0</f>
        <v>0</v>
      </c>
      <c r="AX17" s="11" t="b">
        <f>10*(AP17-AP19)+AN17-AN19&gt;0</f>
        <v>0</v>
      </c>
      <c r="AY17" s="10">
        <f>10000*(AQ17+AS17)+(F15-E15+E20-F20)*100+(F15+E20)</f>
        <v>0</v>
      </c>
      <c r="AZ17" s="9">
        <f>10000*(AQ17+AT17)+(F15-E15+F18-E18)*100+(F15+F18)</f>
        <v>0</v>
      </c>
      <c r="BA17" s="9" t="s">
        <v>15</v>
      </c>
      <c r="BB17" s="11">
        <f>10000*(AS17+AT17)+(F18-E18+E20-F20)*100+(F18+E20)</f>
        <v>0</v>
      </c>
      <c r="BC17" s="16">
        <f>-BD16</f>
        <v>0</v>
      </c>
      <c r="BD17" s="9" t="s">
        <v>15</v>
      </c>
      <c r="BE17" s="12">
        <f>IF($AM17&gt;$AM18,-0.5,IF($AM18&gt;$AM17,0.5,IF(AW17,-0.5,IF(AV18,0.5,BU17))))</f>
        <v>0</v>
      </c>
      <c r="BF17" s="13">
        <f>IF($AM17&gt;$AM19,-0.5,IF($AM19&gt;$AM17,0.5,IF(AX17,-0.5,IF(AV19,0.5,BV17))))</f>
        <v>0</v>
      </c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10"/>
      <c r="BT17" s="9" t="s">
        <v>15</v>
      </c>
      <c r="BU17" s="9">
        <f>IF($BO16,IF(F20-E20&lt;0,-0.5,IF(E20-F20&lt;0,0.5,0)),IF($BH16,IF($AY17&gt;$AY18,-0.5,IF($AY17&lt;$AY18,0.5,0)),IF($BK16,IF($BB17&gt;$BB18,-0.5,IF($BB17&lt;$BB18,0.5,0)),0)))</f>
        <v>0</v>
      </c>
      <c r="BV17" s="11">
        <f>IF($BP16,IF(E18-F18&lt;0,-0.5,IF(F18-E18&lt;0,0.5,0)),IF($BI16,IF($AZ17&gt;$AZ19,-0.5,IF($AZ17&lt;$AZ19,0.5,0)),IF($BK16,IF($BB17&gt;$BB19,-0.5,IF($BB17&lt;$BB19,0.5,0)),0)))</f>
        <v>0</v>
      </c>
    </row>
    <row r="18" spans="2:74" x14ac:dyDescent="0.2">
      <c r="B18" s="121">
        <v>40346</v>
      </c>
      <c r="C18" s="122"/>
      <c r="D18" s="70" t="str">
        <f>G16</f>
        <v>Greece</v>
      </c>
      <c r="E18" s="57"/>
      <c r="F18" s="57"/>
      <c r="G18" s="64" t="str">
        <f>G15</f>
        <v>Nigeria</v>
      </c>
      <c r="I18" s="47">
        <f>AH18</f>
        <v>1</v>
      </c>
      <c r="J18" s="70" t="str">
        <f>INDEX(AL16:AL19,MATCH(AJ18,$AK16:$AK19,0))</f>
        <v>South Korea</v>
      </c>
      <c r="K18" s="84">
        <f>INDEX(AM16:AM19,MATCH(AJ18,$AK16:$AK19,0))</f>
        <v>0</v>
      </c>
      <c r="L18" s="85">
        <f>INDEX(AN16:AN19,MATCH(AJ18,$AK16:$AK19,0))</f>
        <v>0</v>
      </c>
      <c r="M18" s="84">
        <f>INDEX(AO16:AO19,MATCH(AJ18,$AK16:$AK19,0))</f>
        <v>0</v>
      </c>
      <c r="N18" s="86">
        <f>INDEX(AP16:AP19,MATCH(AJ18,$AK16:$AK19,0))</f>
        <v>0</v>
      </c>
      <c r="S18" s="119"/>
      <c r="T18" s="120"/>
      <c r="U18" s="80" t="str">
        <f>IF(OR(I66&lt;3,I65&lt;2),"-",T(J65))</f>
        <v>-</v>
      </c>
      <c r="V18" s="76"/>
      <c r="W18" s="75"/>
      <c r="AG18" s="30"/>
      <c r="AH18" s="29">
        <f>IF(ROUND(AJ18,0)=ROUND(AJ17,0),AH17,3)</f>
        <v>1</v>
      </c>
      <c r="AI18" s="21">
        <f>ROUND(AJ18,0)</f>
        <v>2</v>
      </c>
      <c r="AJ18" s="22">
        <f>MIN(MAX(AK16:AK18),MAX(AK16,AK17,AK19),MAX(AK16,AK18,AK19),MAX(AK17:AK19))</f>
        <v>2.4700000000000002</v>
      </c>
      <c r="AK18" s="24">
        <f>SUM(BC18:BF18)+2.47</f>
        <v>2.4700000000000002</v>
      </c>
      <c r="AL18" s="8" t="str">
        <f>D16</f>
        <v>South Korea</v>
      </c>
      <c r="AM18" s="9">
        <f>SUM(AQ18:AT18)</f>
        <v>0</v>
      </c>
      <c r="AN18" s="10">
        <f>E16+F17+F20</f>
        <v>0</v>
      </c>
      <c r="AO18" s="9">
        <f>F16+E17+E20</f>
        <v>0</v>
      </c>
      <c r="AP18" s="11">
        <f>AN18-AO18</f>
        <v>0</v>
      </c>
      <c r="AQ18" s="9">
        <f>IF(ISBLANK(F17),0,IF(AS16=3,0,IF(AS16=1,1,3)))</f>
        <v>0</v>
      </c>
      <c r="AR18" s="9">
        <f>IF(ISBLANK(F20),0,IF(F20&gt;E20,3,IF(F20=E20,1,0)))</f>
        <v>0</v>
      </c>
      <c r="AS18" s="9" t="s">
        <v>15</v>
      </c>
      <c r="AT18" s="9">
        <f>IF(ISBLANK(E16),0,IF(E16&gt;F16,3,IF(E16=F16,1,0)))</f>
        <v>0</v>
      </c>
      <c r="AU18" s="10" t="b">
        <f>10*(AP16-AP18)+AN16-AN18&lt;0</f>
        <v>0</v>
      </c>
      <c r="AV18" s="9" t="b">
        <f>10*(AP17-AP18)+AN17-AN18&lt;0</f>
        <v>0</v>
      </c>
      <c r="AW18" s="9" t="s">
        <v>15</v>
      </c>
      <c r="AX18" s="11" t="b">
        <f>10*(AP18-AP19)+AN18-AN19&gt;0</f>
        <v>0</v>
      </c>
      <c r="AY18" s="10">
        <f>10000*(AQ18+AR18)+(F17-E17+F20-E20)*100+(F17+F20)</f>
        <v>0</v>
      </c>
      <c r="AZ18" s="9" t="s">
        <v>15</v>
      </c>
      <c r="BA18" s="9">
        <f>10000*(AQ18+AT18)+(E16-F16+F17-E17)*100+(E16+F17)</f>
        <v>0</v>
      </c>
      <c r="BB18" s="11">
        <f>10000*(AR18+AT18)+(E16-F16+F20-E20)*100+(E16+F20)</f>
        <v>0</v>
      </c>
      <c r="BC18" s="16">
        <f>-BE16</f>
        <v>0</v>
      </c>
      <c r="BD18" s="12">
        <f>-BE17</f>
        <v>0</v>
      </c>
      <c r="BE18" s="12" t="s">
        <v>15</v>
      </c>
      <c r="BF18" s="13">
        <f>IF($AM18&gt;$AM19,-0.5,IF($AM19&gt;$AM18,0.5,IF(AX18,-0.5,IF(AW19,0.5,BV18))))</f>
        <v>0</v>
      </c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10"/>
      <c r="BT18" s="9"/>
      <c r="BU18" s="9" t="s">
        <v>15</v>
      </c>
      <c r="BV18" s="11">
        <f>IF($BQ16,IF(F16-E16&lt;0,-0.5,IF(E16-F16&lt;0,0.5,0)),IF($BJ16,IF($BA18&gt;$BA19,-0.5,IF($BA18&lt;$BA19,0.5,0)),IF($BK16,IF($BB18&gt;$BB19,-0.5,IF($BB18&lt;$BB19,0.5,0)),0)))</f>
        <v>0</v>
      </c>
    </row>
    <row r="19" spans="2:74" x14ac:dyDescent="0.2">
      <c r="B19" s="121">
        <v>40351</v>
      </c>
      <c r="C19" s="122"/>
      <c r="D19" s="70" t="str">
        <f>G16</f>
        <v>Greece</v>
      </c>
      <c r="E19" s="57"/>
      <c r="F19" s="57"/>
      <c r="G19" s="64" t="str">
        <f>D15</f>
        <v>Argentina</v>
      </c>
      <c r="I19" s="48">
        <f>AH19</f>
        <v>1</v>
      </c>
      <c r="J19" s="71" t="str">
        <f>INDEX(AL16:AL19,MATCH(AJ19,$AK16:$AK19,0))</f>
        <v>Greece</v>
      </c>
      <c r="K19" s="87">
        <f>INDEX(AM16:AM19,MATCH(AJ19,$AK16:$AK19,0))</f>
        <v>0</v>
      </c>
      <c r="L19" s="88">
        <f>INDEX(AN16:AN19,MATCH(AJ19,$AK16:$AK19,0))</f>
        <v>0</v>
      </c>
      <c r="M19" s="87">
        <f>INDEX(AO16:AO19,MATCH(AJ19,$AK16:$AK19,0))</f>
        <v>0</v>
      </c>
      <c r="N19" s="89">
        <f>INDEX(AP16:AP19,MATCH(AJ19,$AK16:$AK19,0))</f>
        <v>0</v>
      </c>
      <c r="S19" s="117">
        <v>40358</v>
      </c>
      <c r="T19" s="118"/>
      <c r="U19" s="80" t="str">
        <f>IF(OR(I49&lt;2),"-",T(J48))</f>
        <v>-</v>
      </c>
      <c r="V19" s="74"/>
      <c r="W19" s="75"/>
      <c r="AH19" s="29">
        <f>IF(ROUND(AJ19,0)=ROUND(AJ18,0),AH18,4)</f>
        <v>1</v>
      </c>
      <c r="AI19" s="21">
        <f>ROUND(AJ19,0)</f>
        <v>2</v>
      </c>
      <c r="AJ19" s="22">
        <f>MAX(AK16:AK19)</f>
        <v>2.48</v>
      </c>
      <c r="AK19" s="25">
        <f>SUM(BC19:BF19)+2.48</f>
        <v>2.48</v>
      </c>
      <c r="AL19" s="17" t="str">
        <f>G16</f>
        <v>Greece</v>
      </c>
      <c r="AM19" s="14">
        <f>SUM(AQ19:AT19)</f>
        <v>0</v>
      </c>
      <c r="AN19" s="18">
        <f>F16+E18+E19</f>
        <v>0</v>
      </c>
      <c r="AO19" s="14">
        <f>E16+F18+F19</f>
        <v>0</v>
      </c>
      <c r="AP19" s="15">
        <f>AN19-AO19</f>
        <v>0</v>
      </c>
      <c r="AQ19" s="14">
        <f>IF(ISBLANK(E19),0,IF(AT16=3,0,IF(AT16=1,1,3)))</f>
        <v>0</v>
      </c>
      <c r="AR19" s="14">
        <f>IF(ISBLANK(E18),0,IF(AT17=3,0,IF(AT17=1,1,3)))</f>
        <v>0</v>
      </c>
      <c r="AS19" s="14">
        <f>IF(ISBLANK(F16),0,IF(AT18=3,0,IF(AT18=1,1,3)))</f>
        <v>0</v>
      </c>
      <c r="AT19" s="14" t="s">
        <v>15</v>
      </c>
      <c r="AU19" s="18" t="b">
        <f>10*(AP16-AP19)+AN16-AN19&lt;0</f>
        <v>0</v>
      </c>
      <c r="AV19" s="14" t="b">
        <f>10*(AP17-AP19)+AN17-AN19&lt;0</f>
        <v>0</v>
      </c>
      <c r="AW19" s="14" t="b">
        <f>10*(AP18-AP19)+AN18-AN19&lt;0</f>
        <v>0</v>
      </c>
      <c r="AX19" s="15" t="s">
        <v>15</v>
      </c>
      <c r="AY19" s="18" t="s">
        <v>15</v>
      </c>
      <c r="AZ19" s="14">
        <f>10000*(AQ19+AR19)+(E18-F18+E19-F19)*100+(E18+E19)</f>
        <v>0</v>
      </c>
      <c r="BA19" s="14">
        <f>10000*(AQ19+AS19)+(E19-F19+F16-E16)*100+(E19+F16)</f>
        <v>0</v>
      </c>
      <c r="BB19" s="15">
        <f>10000*(AR19+AS19)+(E18-F18+F16-E16)*100+(E18+F16)</f>
        <v>0</v>
      </c>
      <c r="BC19" s="19">
        <f>-BF16</f>
        <v>0</v>
      </c>
      <c r="BD19" s="20">
        <f>-BF17</f>
        <v>0</v>
      </c>
      <c r="BE19" s="20">
        <f>-BF18</f>
        <v>0</v>
      </c>
      <c r="BF19" s="15" t="s">
        <v>15</v>
      </c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18"/>
      <c r="BT19" s="14"/>
      <c r="BU19" s="14"/>
      <c r="BV19" s="15" t="s">
        <v>15</v>
      </c>
    </row>
    <row r="20" spans="2:74" x14ac:dyDescent="0.2">
      <c r="B20" s="123">
        <v>40351</v>
      </c>
      <c r="C20" s="124"/>
      <c r="D20" s="71" t="str">
        <f>G15</f>
        <v>Nigeria</v>
      </c>
      <c r="E20" s="57"/>
      <c r="F20" s="57"/>
      <c r="G20" s="65" t="str">
        <f>D16</f>
        <v>South Korea</v>
      </c>
      <c r="I20" s="36"/>
      <c r="J20" s="49" t="str">
        <f>IF(OR(I18&lt;3,I17&lt;2),"Incomplete"," ")</f>
        <v>Incomplete</v>
      </c>
      <c r="S20" s="119"/>
      <c r="T20" s="120"/>
      <c r="U20" s="80" t="str">
        <f>IF(OR(I42&lt;3,I41&lt;2),"-",T(J41))</f>
        <v>-</v>
      </c>
      <c r="V20" s="76"/>
      <c r="W20" s="75"/>
    </row>
    <row r="21" spans="2:74" ht="11.25" customHeight="1" x14ac:dyDescent="0.2">
      <c r="B21" s="51"/>
      <c r="C21" s="52"/>
      <c r="D21" s="53"/>
      <c r="G21" s="67"/>
      <c r="I21" s="36"/>
      <c r="S21" s="117">
        <v>40358</v>
      </c>
      <c r="T21" s="118"/>
      <c r="U21" s="80" t="str">
        <f>IF(OR(I65&lt;2),"-",T(J64))</f>
        <v>-</v>
      </c>
      <c r="V21" s="74"/>
      <c r="W21" s="75"/>
    </row>
    <row r="22" spans="2:74" x14ac:dyDescent="0.2">
      <c r="B22" s="61" t="str">
        <f>J23</f>
        <v>Group C</v>
      </c>
      <c r="C22" s="60"/>
      <c r="D22" s="58"/>
      <c r="E22" s="59"/>
      <c r="F22" s="59"/>
      <c r="G22" s="62"/>
      <c r="I22" s="36"/>
      <c r="S22" s="119"/>
      <c r="T22" s="120"/>
      <c r="U22" s="80" t="str">
        <f>IF(OR(I58&lt;3,I57&lt;2),"-",T(J57))</f>
        <v>-</v>
      </c>
      <c r="V22" s="76"/>
      <c r="W22" s="75"/>
    </row>
    <row r="23" spans="2:74" x14ac:dyDescent="0.2">
      <c r="B23" s="121">
        <v>40341</v>
      </c>
      <c r="C23" s="122"/>
      <c r="D23" s="69" t="s">
        <v>81</v>
      </c>
      <c r="E23" s="57"/>
      <c r="F23" s="57"/>
      <c r="G23" s="63" t="s">
        <v>82</v>
      </c>
      <c r="I23" s="36"/>
      <c r="J23" s="61" t="s">
        <v>101</v>
      </c>
      <c r="K23" s="72" t="s">
        <v>0</v>
      </c>
      <c r="L23" s="72" t="s">
        <v>31</v>
      </c>
      <c r="M23" s="72" t="s">
        <v>32</v>
      </c>
      <c r="N23" s="73" t="str">
        <f>"+/-"</f>
        <v>+/-</v>
      </c>
      <c r="AK23" s="4" t="s">
        <v>13</v>
      </c>
      <c r="AL23" s="5" t="s">
        <v>14</v>
      </c>
      <c r="AM23" s="6" t="s">
        <v>0</v>
      </c>
      <c r="AN23" s="4" t="s">
        <v>1</v>
      </c>
      <c r="AO23" s="6" t="s">
        <v>2</v>
      </c>
      <c r="AP23" s="7" t="s">
        <v>3</v>
      </c>
      <c r="AQ23" s="6" t="s">
        <v>4</v>
      </c>
      <c r="AR23" s="6" t="s">
        <v>5</v>
      </c>
      <c r="AS23" s="6" t="s">
        <v>6</v>
      </c>
      <c r="AT23" s="6" t="s">
        <v>7</v>
      </c>
      <c r="AU23" s="4" t="s">
        <v>27</v>
      </c>
      <c r="AV23" s="6" t="s">
        <v>28</v>
      </c>
      <c r="AW23" s="6" t="s">
        <v>29</v>
      </c>
      <c r="AX23" s="7" t="s">
        <v>30</v>
      </c>
      <c r="AY23" s="4" t="s">
        <v>16</v>
      </c>
      <c r="AZ23" s="6" t="s">
        <v>17</v>
      </c>
      <c r="BA23" s="6" t="s">
        <v>18</v>
      </c>
      <c r="BB23" s="7" t="s">
        <v>19</v>
      </c>
      <c r="BC23" s="4" t="s">
        <v>9</v>
      </c>
      <c r="BD23" s="6" t="s">
        <v>10</v>
      </c>
      <c r="BE23" s="6" t="s">
        <v>11</v>
      </c>
      <c r="BF23" s="7" t="s">
        <v>12</v>
      </c>
      <c r="BG23" s="4" t="s">
        <v>20</v>
      </c>
      <c r="BH23" s="6" t="s">
        <v>16</v>
      </c>
      <c r="BI23" s="6" t="s">
        <v>17</v>
      </c>
      <c r="BJ23" s="6" t="s">
        <v>18</v>
      </c>
      <c r="BK23" s="6" t="s">
        <v>19</v>
      </c>
      <c r="BL23" s="6" t="s">
        <v>8</v>
      </c>
      <c r="BM23" s="6" t="s">
        <v>21</v>
      </c>
      <c r="BN23" s="6" t="s">
        <v>22</v>
      </c>
      <c r="BO23" s="6" t="s">
        <v>23</v>
      </c>
      <c r="BP23" s="6" t="s">
        <v>24</v>
      </c>
      <c r="BQ23" s="6" t="s">
        <v>25</v>
      </c>
      <c r="BR23" s="7" t="s">
        <v>26</v>
      </c>
      <c r="BS23" s="4" t="s">
        <v>66</v>
      </c>
      <c r="BT23" s="6" t="s">
        <v>65</v>
      </c>
      <c r="BU23" s="6" t="s">
        <v>64</v>
      </c>
      <c r="BV23" s="7" t="s">
        <v>67</v>
      </c>
    </row>
    <row r="24" spans="2:74" x14ac:dyDescent="0.2">
      <c r="B24" s="121">
        <v>40342</v>
      </c>
      <c r="C24" s="122"/>
      <c r="D24" s="70" t="s">
        <v>83</v>
      </c>
      <c r="E24" s="57"/>
      <c r="F24" s="57"/>
      <c r="G24" s="64" t="s">
        <v>84</v>
      </c>
      <c r="I24" s="46">
        <f>AH24</f>
        <v>1</v>
      </c>
      <c r="J24" s="69" t="str">
        <f>INDEX(AL24:AL27,MATCH(AJ24,$AK24:$AK27,0))</f>
        <v>England</v>
      </c>
      <c r="K24" s="81">
        <f>INDEX(AM24:AM27,MATCH(AJ24,$AK24:$AK27,0))</f>
        <v>0</v>
      </c>
      <c r="L24" s="82">
        <f>INDEX(AN24:AN27,MATCH(AJ24,$AK24:$AK27,0))</f>
        <v>0</v>
      </c>
      <c r="M24" s="81">
        <f>INDEX(AO24:AO27,MATCH(AJ24,$AK24:$AK27,0))</f>
        <v>0</v>
      </c>
      <c r="N24" s="83">
        <f>INDEX(AP24:AP27,MATCH(AJ24,$AK24:$AK27,0))</f>
        <v>0</v>
      </c>
      <c r="S24" s="94" t="s">
        <v>115</v>
      </c>
      <c r="T24" s="95"/>
      <c r="U24" s="78"/>
      <c r="V24" s="78" t="s">
        <v>118</v>
      </c>
      <c r="W24" s="77" t="s">
        <v>68</v>
      </c>
      <c r="AH24" s="29">
        <v>1</v>
      </c>
      <c r="AI24" s="21">
        <f>ROUND(AJ24,0)</f>
        <v>2</v>
      </c>
      <c r="AJ24" s="22">
        <f>MIN(AK24:AK27)</f>
        <v>2.4500000000000002</v>
      </c>
      <c r="AK24" s="23">
        <f>SUM(BC24:BF24)+2.45</f>
        <v>2.4500000000000002</v>
      </c>
      <c r="AL24" s="8" t="str">
        <f>D23</f>
        <v>England</v>
      </c>
      <c r="AM24" s="9">
        <f>SUM(AQ24:AT24)</f>
        <v>0</v>
      </c>
      <c r="AN24" s="10">
        <f>E23+E25+F27</f>
        <v>0</v>
      </c>
      <c r="AO24" s="9">
        <f>F23+F25+E27</f>
        <v>0</v>
      </c>
      <c r="AP24" s="11">
        <f>AN24-AO24</f>
        <v>0</v>
      </c>
      <c r="AQ24" s="9" t="s">
        <v>15</v>
      </c>
      <c r="AR24" s="9">
        <f>IF(ISBLANK(E23),0,IF(E23&gt;F23,3,IF(E23=F23,1,0)))</f>
        <v>0</v>
      </c>
      <c r="AS24" s="9">
        <f>IF(ISBLANK(E25),0,IF(E25&gt;F25,3,IF(E25=F25,1,0)))</f>
        <v>0</v>
      </c>
      <c r="AT24" s="9">
        <f>IF(ISBLANK(F27),0,IF(F27&gt;E27,3,IF(F27=E27,1,0)))</f>
        <v>0</v>
      </c>
      <c r="AU24" s="10" t="s">
        <v>15</v>
      </c>
      <c r="AV24" s="9" t="b">
        <f>(10*(AP24-AP25)+AN24-AN25&gt;0)</f>
        <v>0</v>
      </c>
      <c r="AW24" s="9" t="b">
        <f>10*(AP24-AP26)+AN24-AN26&gt;0</f>
        <v>0</v>
      </c>
      <c r="AX24" s="11" t="b">
        <f>10*(AP24-AP27)+AN24-AN27&gt;0</f>
        <v>0</v>
      </c>
      <c r="AY24" s="10">
        <f>10000*(AR24+AS24)+(E25-F25+E23-F23)*100+(E25+E23)</f>
        <v>0</v>
      </c>
      <c r="AZ24" s="9">
        <f>10000*(AR24+AT24)+(E23-F23+F27-E27)*100+(E23+F27)</f>
        <v>0</v>
      </c>
      <c r="BA24" s="9">
        <f>10000*(AS24+AT24)+(F27-E27+E25-F25)*100+(F27+E25)</f>
        <v>0</v>
      </c>
      <c r="BB24" s="11" t="s">
        <v>15</v>
      </c>
      <c r="BC24" s="10" t="s">
        <v>15</v>
      </c>
      <c r="BD24" s="12">
        <f>IF($AM24&gt;$AM25,-0.5,IF($AM25&gt;$AM24,0.5,IF(AV24,-0.5,IF(AU25,0.5,BT24))))</f>
        <v>0</v>
      </c>
      <c r="BE24" s="12">
        <f>IF($AM24&gt;$AM26,-0.5,IF($AM26&gt;$AM24,0.5,IF(AW24,-0.5,IF(AU26,0.5,BU24))))</f>
        <v>0</v>
      </c>
      <c r="BF24" s="13">
        <f>IF($AM24&gt;$AM27,-0.5,IF($AM27&gt;$AM24,0.5,IF(AX24,-0.5,IF(AU27,0.5,BV24))))</f>
        <v>0</v>
      </c>
      <c r="BG24" s="14" t="b">
        <f>AND(AND(AM24=AM25,AM25=AM26,AM26=AM27),AND(AN24=AN25,AN25=AN26,AN26=AN27),AND(AO24=AO25,AO25=AO26,AO26=AO27))</f>
        <v>1</v>
      </c>
      <c r="BH24" s="14" t="b">
        <f>AND(NOT(BG24),AM24=AM25,AM24=AM26,AN24=AN25,AN24=AN26,AO24=AO25,AO24=AO26)</f>
        <v>0</v>
      </c>
      <c r="BI24" s="14" t="b">
        <f>AND(NOT(BG24),AM24=AM25,AM24=AM27,AN24=AN25,AN24=AN27,AO24=AO25,AO24=AO27)</f>
        <v>0</v>
      </c>
      <c r="BJ24" s="14" t="b">
        <f>AND(NOT(BG24),AM24=AM26,AM24=AM27,AN24=AN26,AN24=AN27,AO24=AO26,AO24=AO27)</f>
        <v>0</v>
      </c>
      <c r="BK24" s="14" t="b">
        <f>AND(NOT(BG24),AM25=AM26,AM25=AM27,AN25=AN26,AN25=AN27,AO25=AO26,AO25=AO27)</f>
        <v>0</v>
      </c>
      <c r="BL24" s="14" t="b">
        <f>AND(NOT(BG24),NOT(BH24),NOT(BI24),AM24=AM25,AN24=AN25,AO24=AO25)</f>
        <v>0</v>
      </c>
      <c r="BM24" s="14" t="b">
        <f>AND(NOT(BG24),NOT(BH24),NOT(BJ24),AM24=AM26,AN24=AN26,AO24=AO26)</f>
        <v>0</v>
      </c>
      <c r="BN24" s="14" t="b">
        <f>AND(NOT(BG24),NOT(BI24),NOT(BJ24),AM24=AM27,AN24=AN27,AO24=AO27)</f>
        <v>0</v>
      </c>
      <c r="BO24" s="14" t="b">
        <f>AND(NOT(BG24),NOT(BH24),NOT(BK24),AM25=AM26,AN25=AN26)</f>
        <v>0</v>
      </c>
      <c r="BP24" s="14" t="b">
        <f>AND(NOT(BG24),NOT(BI24),NOT(BK24),AM25=AM27,AN25=AN27,AO25=AO27)</f>
        <v>0</v>
      </c>
      <c r="BQ24" s="14" t="b">
        <f>AND(NOT(BG24),NOT(BJ24),NOT(BK24),AM26=AM27,AN26=AN27,AO26=AO27)</f>
        <v>0</v>
      </c>
      <c r="BR24" s="14" t="b">
        <f t="array" ref="BR24">AND(NOT(BG24:BQ24))</f>
        <v>0</v>
      </c>
      <c r="BS24" s="10" t="s">
        <v>15</v>
      </c>
      <c r="BT24" s="9">
        <f>IF($BL24,IF(F23-E23&lt;0,-0.5,IF(E23-F23&lt;0,0.5,0)),IF($BH24,IF($AY24&gt;$AY25,-0.5,IF($AY24&lt;$AY25,0.5,0)),IF($BI24,IF($AZ24&gt;$AZ25,-0.5, IF($AZ24&lt;$AZ25,0.5,0)),0)))</f>
        <v>0</v>
      </c>
      <c r="BU24" s="9">
        <f>IF($BM24,IF(F25-E25&lt;0,-0.5,IF(E25-F25&lt;0,0.5,0)),IF($BH24,IF($AY24&gt;$AY26,-0.5,IF($AY24&lt;$AY26,0.5,0)),IF($BJ24,IF($BA24&gt;$BA26,-0.5,IF($BA24&lt;$BA26,0.5,0)),0)))</f>
        <v>0</v>
      </c>
      <c r="BV24" s="11">
        <f>IF($BN24,IF(E27-F27&lt;0,-0.5,IF(F27-E27&lt;0,0.5,0)),IF($BI24,IF($AZ24&gt;$AZ27,-0.5,IF($AZ24&lt;$AZ27,0.5,0)),IF($BJ24,IF($BA24&gt;$BA27,-0.5, IF($BA24&lt;$BA27,0.5,0)),0)))</f>
        <v>0</v>
      </c>
    </row>
    <row r="25" spans="2:74" x14ac:dyDescent="0.2">
      <c r="B25" s="121">
        <v>40347</v>
      </c>
      <c r="C25" s="122"/>
      <c r="D25" s="70" t="str">
        <f>D23</f>
        <v>England</v>
      </c>
      <c r="E25" s="57"/>
      <c r="F25" s="57"/>
      <c r="G25" s="64" t="str">
        <f>D24</f>
        <v>Algeria</v>
      </c>
      <c r="I25" s="47">
        <f>AH25</f>
        <v>1</v>
      </c>
      <c r="J25" s="70" t="str">
        <f>INDEX(AL24:AL27,MATCH(AJ25,$AK24:$AK27,0))</f>
        <v>United States</v>
      </c>
      <c r="K25" s="84">
        <f>INDEX(AM24:AM27,MATCH(AJ25,$AK24:$AK27,0))</f>
        <v>0</v>
      </c>
      <c r="L25" s="85">
        <f>INDEX(AN24:AN27,MATCH(AJ25,$AK24:$AK27,0))</f>
        <v>0</v>
      </c>
      <c r="M25" s="84">
        <f>INDEX(AO24:AO27,MATCH(AJ25,$AK24:$AK27,0))</f>
        <v>0</v>
      </c>
      <c r="N25" s="86">
        <f>INDEX(AP24:AP27,MATCH(AJ25,$AK24:$AK27,0))</f>
        <v>0</v>
      </c>
      <c r="S25" s="117">
        <v>40361</v>
      </c>
      <c r="T25" s="118"/>
      <c r="U25" s="80" t="str">
        <f>IF(100*V7+W7&gt;100*V8+W8,U7,IF(100*V7+W7&lt;100*V8+W8,U8,"-"))</f>
        <v>-</v>
      </c>
      <c r="V25" s="74"/>
      <c r="W25" s="75"/>
      <c r="AH25" s="29">
        <f>IF(ROUND(AJ25,0)=ROUND(AJ24,0),AH24,2)</f>
        <v>1</v>
      </c>
      <c r="AI25" s="21">
        <f>ROUND(AJ25,0)</f>
        <v>2</v>
      </c>
      <c r="AJ25" s="22">
        <f>MAX(MIN(AK24:AK26),MIN(AK24,AK25,AK27),MIN(AK24,AK26,AK27),MIN(AK25:AK27))</f>
        <v>2.46</v>
      </c>
      <c r="AK25" s="24">
        <f>SUM(BC25:BF25)+2.46</f>
        <v>2.46</v>
      </c>
      <c r="AL25" s="8" t="str">
        <f>G23</f>
        <v>United States</v>
      </c>
      <c r="AM25" s="9">
        <f>SUM(AQ25:AT25)</f>
        <v>0</v>
      </c>
      <c r="AN25" s="10">
        <f>F23+F26+E28</f>
        <v>0</v>
      </c>
      <c r="AO25" s="9">
        <f>E23+E26+F28</f>
        <v>0</v>
      </c>
      <c r="AP25" s="11">
        <f>AN25-AO25</f>
        <v>0</v>
      </c>
      <c r="AQ25" s="9">
        <f>IF(ISBLANK(F23),0,IF(AR24=3,0,IF(AR24=1,1,3)))</f>
        <v>0</v>
      </c>
      <c r="AR25" s="9" t="s">
        <v>15</v>
      </c>
      <c r="AS25" s="9">
        <f>IF(ISBLANK(E28),0,IF(AR26=3,0,IF(AR26=1,1,3)))</f>
        <v>0</v>
      </c>
      <c r="AT25" s="9">
        <f>IF(ISBLANK(F26),0,IF(F26&gt;E26,3,IF(F26=E26,1,0)))</f>
        <v>0</v>
      </c>
      <c r="AU25" s="10" t="b">
        <f>(10*(AP24-AP25)+AN24-AN25&lt;0)</f>
        <v>0</v>
      </c>
      <c r="AV25" s="9" t="s">
        <v>15</v>
      </c>
      <c r="AW25" s="9" t="b">
        <f>10*(AP25-AP26)+AN25-AN26&gt;0</f>
        <v>0</v>
      </c>
      <c r="AX25" s="11" t="b">
        <f>10*(AP25-AP27)+AN25-AN27&gt;0</f>
        <v>0</v>
      </c>
      <c r="AY25" s="10">
        <f>10000*(AQ25+AS25)+(F23-E23+E28-F28)*100+(F23+E28)</f>
        <v>0</v>
      </c>
      <c r="AZ25" s="9">
        <f>10000*(AQ25+AT25)+(F23-E23+F26-E26)*100+(F23+F26)</f>
        <v>0</v>
      </c>
      <c r="BA25" s="9" t="s">
        <v>15</v>
      </c>
      <c r="BB25" s="11">
        <f>10000*(AS25+AT25)+(F26-E26+E28-F28)*100+(F26+E28)</f>
        <v>0</v>
      </c>
      <c r="BC25" s="16">
        <f>-BD24</f>
        <v>0</v>
      </c>
      <c r="BD25" s="9" t="s">
        <v>15</v>
      </c>
      <c r="BE25" s="12">
        <f>IF($AM25&gt;$AM26,-0.5,IF($AM26&gt;$AM25,0.5,IF(AW25,-0.5,IF(AV26,0.5,BU25))))</f>
        <v>0</v>
      </c>
      <c r="BF25" s="13">
        <f>IF($AM25&gt;$AM27,-0.5,IF($AM27&gt;$AM25,0.5,IF(AX25,-0.5,IF(AV27,0.5,BV25))))</f>
        <v>0</v>
      </c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10"/>
      <c r="BT25" s="9" t="s">
        <v>15</v>
      </c>
      <c r="BU25" s="9">
        <f>IF($BO24,IF(F28-E28&lt;0,-0.5,IF(E28-F28&lt;0,0.5,0)),IF($BH24,IF($AY25&gt;$AY26,-0.5,IF($AY25&lt;$AY26,0.5,0)),IF($BK24,IF($BB25&gt;$BB26,-0.5,IF($BB25&lt;$BB26,0.5,0)),0)))</f>
        <v>0</v>
      </c>
      <c r="BV25" s="11">
        <f>IF($BP24,IF(E26-F26&lt;0,-0.5,IF(F26-E26&lt;0,0.5,0)),IF($BI24,IF($AZ25&gt;$AZ27,-0.5,IF($AZ25&lt;$AZ27,0.5,0)),IF($BK24,IF($BB25&gt;$BB27,-0.5,IF($BB25&lt;$BB27,0.5,0)),0)))</f>
        <v>0</v>
      </c>
    </row>
    <row r="26" spans="2:74" x14ac:dyDescent="0.2">
      <c r="B26" s="121">
        <v>40347</v>
      </c>
      <c r="C26" s="122"/>
      <c r="D26" s="70" t="str">
        <f>G24</f>
        <v>Slovenia</v>
      </c>
      <c r="E26" s="57"/>
      <c r="F26" s="57"/>
      <c r="G26" s="64" t="str">
        <f>G23</f>
        <v>United States</v>
      </c>
      <c r="I26" s="47">
        <f>AH26</f>
        <v>1</v>
      </c>
      <c r="J26" s="70" t="str">
        <f>INDEX(AL24:AL27,MATCH(AJ26,$AK24:$AK27,0))</f>
        <v>Algeria</v>
      </c>
      <c r="K26" s="84">
        <f>INDEX(AM24:AM27,MATCH(AJ26,$AK24:$AK27,0))</f>
        <v>0</v>
      </c>
      <c r="L26" s="85">
        <f>INDEX(AN24:AN27,MATCH(AJ26,$AK24:$AK27,0))</f>
        <v>0</v>
      </c>
      <c r="M26" s="84">
        <f>INDEX(AO24:AO27,MATCH(AJ26,$AK24:$AK27,0))</f>
        <v>0</v>
      </c>
      <c r="N26" s="86">
        <f>INDEX(AP24:AP27,MATCH(AJ26,$AK24:$AK27,0))</f>
        <v>0</v>
      </c>
      <c r="S26" s="119"/>
      <c r="T26" s="120"/>
      <c r="U26" s="80" t="str">
        <f>IF(100*V9+W9&gt;100*V10+W10,U9,IF(100*V9+W9&lt;100*V10+W10,U10,"-"))</f>
        <v>-</v>
      </c>
      <c r="V26" s="76"/>
      <c r="W26" s="75"/>
      <c r="AH26" s="29">
        <f>IF(ROUND(AJ26,0)=ROUND(AJ25,0),AH25,3)</f>
        <v>1</v>
      </c>
      <c r="AI26" s="21">
        <f>ROUND(AJ26,0)</f>
        <v>2</v>
      </c>
      <c r="AJ26" s="22">
        <f>MIN(MAX(AK24:AK26),MAX(AK24,AK25,AK27),MAX(AK24,AK26,AK27),MAX(AK25:AK27))</f>
        <v>2.4700000000000002</v>
      </c>
      <c r="AK26" s="24">
        <f>SUM(BC26:BF26)+2.47</f>
        <v>2.4700000000000002</v>
      </c>
      <c r="AL26" s="8" t="str">
        <f>D24</f>
        <v>Algeria</v>
      </c>
      <c r="AM26" s="9">
        <f>SUM(AQ26:AT26)</f>
        <v>0</v>
      </c>
      <c r="AN26" s="10">
        <f>E24+F25+F28</f>
        <v>0</v>
      </c>
      <c r="AO26" s="9">
        <f>F24+E25+E28</f>
        <v>0</v>
      </c>
      <c r="AP26" s="11">
        <f>AN26-AO26</f>
        <v>0</v>
      </c>
      <c r="AQ26" s="9">
        <f>IF(ISBLANK(F25),0,IF(AS24=3,0,IF(AS24=1,1,3)))</f>
        <v>0</v>
      </c>
      <c r="AR26" s="9">
        <f>IF(ISBLANK(F28),0,IF(F28&gt;E28,3,IF(F28=E28,1,0)))</f>
        <v>0</v>
      </c>
      <c r="AS26" s="9" t="s">
        <v>15</v>
      </c>
      <c r="AT26" s="9">
        <f>IF(ISBLANK(E24),0,IF(E24&gt;F24,3,IF(E24=F24,1,0)))</f>
        <v>0</v>
      </c>
      <c r="AU26" s="10" t="b">
        <f>10*(AP24-AP26)+AN24-AN26&lt;0</f>
        <v>0</v>
      </c>
      <c r="AV26" s="9" t="b">
        <f>10*(AP25-AP26)+AN25-AN26&lt;0</f>
        <v>0</v>
      </c>
      <c r="AW26" s="9" t="s">
        <v>15</v>
      </c>
      <c r="AX26" s="11" t="b">
        <f>10*(AP26-AP27)+AN26-AN27&gt;0</f>
        <v>0</v>
      </c>
      <c r="AY26" s="10">
        <f>10000*(AQ26+AR26)+(F25-E25+F28-E28)*100+(F25+F28)</f>
        <v>0</v>
      </c>
      <c r="AZ26" s="9" t="s">
        <v>15</v>
      </c>
      <c r="BA26" s="9">
        <f>10000*(AQ26+AT26)+(E24-F24+F25-E25)*100+(E24+F25)</f>
        <v>0</v>
      </c>
      <c r="BB26" s="11">
        <f>10000*(AR26+AT26)+(E24-F24+F28-E28)*100+(E24+F28)</f>
        <v>0</v>
      </c>
      <c r="BC26" s="16">
        <f>-BE24</f>
        <v>0</v>
      </c>
      <c r="BD26" s="12">
        <f>-BE25</f>
        <v>0</v>
      </c>
      <c r="BE26" s="12" t="s">
        <v>15</v>
      </c>
      <c r="BF26" s="13">
        <f>IF($AM26&gt;$AM27,-0.5,IF($AM27&gt;$AM26,0.5,IF(AX26,-0.5,IF(AW27,0.5,BV26))))</f>
        <v>0</v>
      </c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10"/>
      <c r="BT26" s="9"/>
      <c r="BU26" s="9" t="s">
        <v>15</v>
      </c>
      <c r="BV26" s="11">
        <f>IF($BQ24,IF(F24-E24&lt;0,-0.5,IF(E24-F24&lt;0,0.5,0)),IF($BJ24,IF($BA26&gt;$BA27,-0.5,IF($BA26&lt;$BA27,0.5,0)),IF($BK24,IF($BB26&gt;$BB27,-0.5,IF($BB26&lt;$BB27,0.5,0)),0)))</f>
        <v>0</v>
      </c>
    </row>
    <row r="27" spans="2:74" x14ac:dyDescent="0.2">
      <c r="B27" s="121">
        <v>40352</v>
      </c>
      <c r="C27" s="122"/>
      <c r="D27" s="70" t="str">
        <f>G24</f>
        <v>Slovenia</v>
      </c>
      <c r="E27" s="57"/>
      <c r="F27" s="57"/>
      <c r="G27" s="64" t="str">
        <f>D23</f>
        <v>England</v>
      </c>
      <c r="I27" s="48">
        <f>AH27</f>
        <v>1</v>
      </c>
      <c r="J27" s="71" t="str">
        <f>INDEX(AL24:AL27,MATCH(AJ27,$AK24:$AK27,0))</f>
        <v>Slovenia</v>
      </c>
      <c r="K27" s="87">
        <f>INDEX(AM24:AM27,MATCH(AJ27,$AK24:$AK27,0))</f>
        <v>0</v>
      </c>
      <c r="L27" s="88">
        <f>INDEX(AN24:AN27,MATCH(AJ27,$AK24:$AK27,0))</f>
        <v>0</v>
      </c>
      <c r="M27" s="87">
        <f>INDEX(AO24:AO27,MATCH(AJ27,$AK24:$AK27,0))</f>
        <v>0</v>
      </c>
      <c r="N27" s="89">
        <f>INDEX(AP24:AP27,MATCH(AJ27,$AK24:$AK27,0))</f>
        <v>0</v>
      </c>
      <c r="S27" s="117">
        <v>40362</v>
      </c>
      <c r="T27" s="118"/>
      <c r="U27" s="80" t="str">
        <f>IF(100*V11+W11&gt;100*V12+W12,U11,IF(100*V11+W11&lt;100*V12+W12,U12,"-"))</f>
        <v>-</v>
      </c>
      <c r="V27" s="74"/>
      <c r="W27" s="75"/>
      <c r="AH27" s="29">
        <f>IF(ROUND(AJ27,0)=ROUND(AJ26,0),AH26,4)</f>
        <v>1</v>
      </c>
      <c r="AI27" s="21">
        <f>ROUND(AJ27,0)</f>
        <v>2</v>
      </c>
      <c r="AJ27" s="22">
        <f>MAX(AK24:AK27)</f>
        <v>2.48</v>
      </c>
      <c r="AK27" s="25">
        <f>SUM(BC27:BF27)+2.48</f>
        <v>2.48</v>
      </c>
      <c r="AL27" s="17" t="str">
        <f>G24</f>
        <v>Slovenia</v>
      </c>
      <c r="AM27" s="14">
        <f>SUM(AQ27:AT27)</f>
        <v>0</v>
      </c>
      <c r="AN27" s="18">
        <f>F24+E26+E27</f>
        <v>0</v>
      </c>
      <c r="AO27" s="14">
        <f>E24+F26+F27</f>
        <v>0</v>
      </c>
      <c r="AP27" s="15">
        <f>AN27-AO27</f>
        <v>0</v>
      </c>
      <c r="AQ27" s="14">
        <f>IF(ISBLANK(E27),0,IF(AT24=3,0,IF(AT24=1,1,3)))</f>
        <v>0</v>
      </c>
      <c r="AR27" s="14">
        <f>IF(ISBLANK(E26),0,IF(AT25=3,0,IF(AT25=1,1,3)))</f>
        <v>0</v>
      </c>
      <c r="AS27" s="14">
        <f>IF(ISBLANK(F24),0,IF(AT26=3,0,IF(AT26=1,1,3)))</f>
        <v>0</v>
      </c>
      <c r="AT27" s="14" t="s">
        <v>15</v>
      </c>
      <c r="AU27" s="18" t="b">
        <f>10*(AP24-AP27)+AN24-AN27&lt;0</f>
        <v>0</v>
      </c>
      <c r="AV27" s="14" t="b">
        <f>10*(AP25-AP27)+AN25-AN27&lt;0</f>
        <v>0</v>
      </c>
      <c r="AW27" s="14" t="b">
        <f>10*(AP26-AP27)+AN26-AN27&lt;0</f>
        <v>0</v>
      </c>
      <c r="AX27" s="15" t="s">
        <v>15</v>
      </c>
      <c r="AY27" s="18" t="s">
        <v>15</v>
      </c>
      <c r="AZ27" s="14">
        <f>10000*(AQ27+AR27)+(E26-F26+E27-F27)*100+(E26+E27)</f>
        <v>0</v>
      </c>
      <c r="BA27" s="14">
        <f>10000*(AQ27+AS27)+(E27-F27+F24-E24)*100+(E27+F24)</f>
        <v>0</v>
      </c>
      <c r="BB27" s="15">
        <f>10000*(AR27+AS27)+(E26-F26+F24-E24)*100+(E26+F24)</f>
        <v>0</v>
      </c>
      <c r="BC27" s="19">
        <f>-BF24</f>
        <v>0</v>
      </c>
      <c r="BD27" s="20">
        <f>-BF25</f>
        <v>0</v>
      </c>
      <c r="BE27" s="20">
        <f>-BF26</f>
        <v>0</v>
      </c>
      <c r="BF27" s="15" t="s">
        <v>15</v>
      </c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18"/>
      <c r="BT27" s="14"/>
      <c r="BU27" s="14"/>
      <c r="BV27" s="15" t="s">
        <v>15</v>
      </c>
    </row>
    <row r="28" spans="2:74" x14ac:dyDescent="0.2">
      <c r="B28" s="123">
        <v>40352</v>
      </c>
      <c r="C28" s="124"/>
      <c r="D28" s="71" t="str">
        <f>G23</f>
        <v>United States</v>
      </c>
      <c r="E28" s="57"/>
      <c r="F28" s="57"/>
      <c r="G28" s="65" t="str">
        <f>D24</f>
        <v>Algeria</v>
      </c>
      <c r="I28" s="36"/>
      <c r="J28" s="49" t="str">
        <f>IF(OR(I26&lt;3,I25&lt;2),"Incomplete"," ")</f>
        <v>Incomplete</v>
      </c>
      <c r="S28" s="119"/>
      <c r="T28" s="120"/>
      <c r="U28" s="80" t="str">
        <f>IF(100*V13+W13&gt;100*V14+W14,U13,IF(100*V13+W13&lt;100*V14+W14,U14,"-"))</f>
        <v>-</v>
      </c>
      <c r="V28" s="76"/>
      <c r="W28" s="75"/>
    </row>
    <row r="29" spans="2:74" ht="11.25" customHeight="1" x14ac:dyDescent="0.2">
      <c r="B29" s="51"/>
      <c r="C29" s="52"/>
      <c r="D29" s="53"/>
      <c r="G29" s="67"/>
      <c r="I29" s="36"/>
      <c r="S29" s="117">
        <v>40361</v>
      </c>
      <c r="T29" s="118"/>
      <c r="U29" s="80" t="str">
        <f>IF(100*V15+W15&gt;100*V16+W16,U15,IF(100*V15+W15&lt;100*V16+W16,U16,"-"))</f>
        <v>-</v>
      </c>
      <c r="V29" s="74"/>
      <c r="W29" s="75"/>
    </row>
    <row r="30" spans="2:74" x14ac:dyDescent="0.2">
      <c r="B30" s="61" t="str">
        <f>J31</f>
        <v>Group D</v>
      </c>
      <c r="C30" s="60"/>
      <c r="D30" s="58"/>
      <c r="E30" s="59"/>
      <c r="F30" s="59"/>
      <c r="G30" s="62"/>
      <c r="I30" s="36"/>
      <c r="S30" s="119"/>
      <c r="T30" s="120"/>
      <c r="U30" s="80" t="str">
        <f>IF(100*V17+W17&gt;100*V18+W18,U17,IF(100*V17+W17&lt;100*V18+W18,U18,"-"))</f>
        <v>-</v>
      </c>
      <c r="V30" s="76"/>
      <c r="W30" s="75"/>
    </row>
    <row r="31" spans="2:74" x14ac:dyDescent="0.2">
      <c r="B31" s="121">
        <v>40342</v>
      </c>
      <c r="C31" s="122"/>
      <c r="D31" s="69" t="s">
        <v>85</v>
      </c>
      <c r="E31" s="57"/>
      <c r="F31" s="57"/>
      <c r="G31" s="63" t="s">
        <v>86</v>
      </c>
      <c r="I31" s="36"/>
      <c r="J31" s="61" t="s">
        <v>102</v>
      </c>
      <c r="K31" s="72" t="s">
        <v>0</v>
      </c>
      <c r="L31" s="72" t="s">
        <v>31</v>
      </c>
      <c r="M31" s="72" t="s">
        <v>32</v>
      </c>
      <c r="N31" s="73" t="str">
        <f>"+/-"</f>
        <v>+/-</v>
      </c>
      <c r="S31" s="117">
        <v>40362</v>
      </c>
      <c r="T31" s="118"/>
      <c r="U31" s="80" t="str">
        <f>IF(100*V19+W19&gt;100*V20+W20,U19,IF(100*V19+W19&lt;100*V20+W20,U20,"-"))</f>
        <v>-</v>
      </c>
      <c r="V31" s="74"/>
      <c r="W31" s="75"/>
      <c r="AK31" s="4" t="s">
        <v>13</v>
      </c>
      <c r="AL31" s="5" t="s">
        <v>14</v>
      </c>
      <c r="AM31" s="6" t="s">
        <v>0</v>
      </c>
      <c r="AN31" s="4" t="s">
        <v>1</v>
      </c>
      <c r="AO31" s="6" t="s">
        <v>2</v>
      </c>
      <c r="AP31" s="7" t="s">
        <v>3</v>
      </c>
      <c r="AQ31" s="6" t="s">
        <v>4</v>
      </c>
      <c r="AR31" s="6" t="s">
        <v>5</v>
      </c>
      <c r="AS31" s="6" t="s">
        <v>6</v>
      </c>
      <c r="AT31" s="6" t="s">
        <v>7</v>
      </c>
      <c r="AU31" s="4" t="s">
        <v>27</v>
      </c>
      <c r="AV31" s="6" t="s">
        <v>28</v>
      </c>
      <c r="AW31" s="6" t="s">
        <v>29</v>
      </c>
      <c r="AX31" s="7" t="s">
        <v>30</v>
      </c>
      <c r="AY31" s="4" t="s">
        <v>16</v>
      </c>
      <c r="AZ31" s="6" t="s">
        <v>17</v>
      </c>
      <c r="BA31" s="6" t="s">
        <v>18</v>
      </c>
      <c r="BB31" s="7" t="s">
        <v>19</v>
      </c>
      <c r="BC31" s="4" t="s">
        <v>9</v>
      </c>
      <c r="BD31" s="6" t="s">
        <v>10</v>
      </c>
      <c r="BE31" s="6" t="s">
        <v>11</v>
      </c>
      <c r="BF31" s="7" t="s">
        <v>12</v>
      </c>
      <c r="BG31" s="4" t="s">
        <v>20</v>
      </c>
      <c r="BH31" s="6" t="s">
        <v>16</v>
      </c>
      <c r="BI31" s="6" t="s">
        <v>17</v>
      </c>
      <c r="BJ31" s="6" t="s">
        <v>18</v>
      </c>
      <c r="BK31" s="6" t="s">
        <v>19</v>
      </c>
      <c r="BL31" s="6" t="s">
        <v>8</v>
      </c>
      <c r="BM31" s="6" t="s">
        <v>21</v>
      </c>
      <c r="BN31" s="6" t="s">
        <v>22</v>
      </c>
      <c r="BO31" s="6" t="s">
        <v>23</v>
      </c>
      <c r="BP31" s="6" t="s">
        <v>24</v>
      </c>
      <c r="BQ31" s="6" t="s">
        <v>25</v>
      </c>
      <c r="BR31" s="7" t="s">
        <v>26</v>
      </c>
      <c r="BS31" s="4" t="s">
        <v>66</v>
      </c>
      <c r="BT31" s="6" t="s">
        <v>65</v>
      </c>
      <c r="BU31" s="6" t="s">
        <v>64</v>
      </c>
      <c r="BV31" s="7" t="s">
        <v>67</v>
      </c>
    </row>
    <row r="32" spans="2:74" x14ac:dyDescent="0.2">
      <c r="B32" s="121">
        <v>40342</v>
      </c>
      <c r="C32" s="122"/>
      <c r="D32" s="70" t="s">
        <v>87</v>
      </c>
      <c r="E32" s="57"/>
      <c r="F32" s="57"/>
      <c r="G32" s="64" t="s">
        <v>71</v>
      </c>
      <c r="I32" s="46">
        <f>AH32</f>
        <v>1</v>
      </c>
      <c r="J32" s="69" t="str">
        <f>INDEX(AL32:AL35,MATCH(AJ32,$AK32:$AK35,0))</f>
        <v>Germany</v>
      </c>
      <c r="K32" s="81">
        <f>INDEX(AM32:AM35,MATCH(AJ32,$AK32:$AK35,0))</f>
        <v>0</v>
      </c>
      <c r="L32" s="82">
        <f>INDEX(AN32:AN35,MATCH(AJ32,$AK32:$AK35,0))</f>
        <v>0</v>
      </c>
      <c r="M32" s="81">
        <f>INDEX(AO32:AO35,MATCH(AJ32,$AK32:$AK35,0))</f>
        <v>0</v>
      </c>
      <c r="N32" s="83">
        <f>INDEX(AP32:AP35,MATCH(AJ32,$AK32:$AK35,0))</f>
        <v>0</v>
      </c>
      <c r="S32" s="119"/>
      <c r="T32" s="120"/>
      <c r="U32" s="80" t="str">
        <f>IF(100*V21+W21&gt;100*V22+W22,U21,IF(100*V21+W21&lt;100*V22+W22,U22,"-"))</f>
        <v>-</v>
      </c>
      <c r="V32" s="76"/>
      <c r="W32" s="75"/>
      <c r="AH32" s="29">
        <v>1</v>
      </c>
      <c r="AI32" s="21">
        <f>ROUND(AJ32,0)</f>
        <v>2</v>
      </c>
      <c r="AJ32" s="22">
        <f>MIN(AK32:AK35)</f>
        <v>2.4500000000000002</v>
      </c>
      <c r="AK32" s="23">
        <f>SUM(BC32:BF32)+2.45</f>
        <v>2.4500000000000002</v>
      </c>
      <c r="AL32" s="8" t="str">
        <f>D31</f>
        <v>Germany</v>
      </c>
      <c r="AM32" s="9">
        <f>SUM(AQ32:AT32)</f>
        <v>0</v>
      </c>
      <c r="AN32" s="10">
        <f>E31+E33+F35</f>
        <v>0</v>
      </c>
      <c r="AO32" s="9">
        <f>F31+F33+E35</f>
        <v>0</v>
      </c>
      <c r="AP32" s="11">
        <f>AN32-AO32</f>
        <v>0</v>
      </c>
      <c r="AQ32" s="9" t="s">
        <v>15</v>
      </c>
      <c r="AR32" s="9">
        <f>IF(ISBLANK(E31),0,IF(E31&gt;F31,3,IF(E31=F31,1,0)))</f>
        <v>0</v>
      </c>
      <c r="AS32" s="9">
        <f>IF(ISBLANK(E33),0,IF(E33&gt;F33,3,IF(E33=F33,1,0)))</f>
        <v>0</v>
      </c>
      <c r="AT32" s="9">
        <f>IF(ISBLANK(F35),0,IF(F35&gt;E35,3,IF(F35=E35,1,0)))</f>
        <v>0</v>
      </c>
      <c r="AU32" s="10" t="s">
        <v>15</v>
      </c>
      <c r="AV32" s="9" t="b">
        <f>(10*(AP32-AP33)+AN32-AN33&gt;0)</f>
        <v>0</v>
      </c>
      <c r="AW32" s="9" t="b">
        <f>10*(AP32-AP34)+AN32-AN34&gt;0</f>
        <v>0</v>
      </c>
      <c r="AX32" s="11" t="b">
        <f>10*(AP32-AP35)+AN32-AN35&gt;0</f>
        <v>0</v>
      </c>
      <c r="AY32" s="10">
        <f>10000*(AR32+AS32)+(E33-F33+E31-F31)*100+(E33+E31)</f>
        <v>0</v>
      </c>
      <c r="AZ32" s="9">
        <f>10000*(AR32+AT32)+(E31-F31+F35-E35)*100+(E31+F35)</f>
        <v>0</v>
      </c>
      <c r="BA32" s="9">
        <f>10000*(AS32+AT32)+(F35-E35+E33-F33)*100+(F35+E33)</f>
        <v>0</v>
      </c>
      <c r="BB32" s="11" t="s">
        <v>15</v>
      </c>
      <c r="BC32" s="10" t="s">
        <v>15</v>
      </c>
      <c r="BD32" s="12">
        <f>IF($AM32&gt;$AM33,-0.5,IF($AM33&gt;$AM32,0.5,IF(AV32,-0.5,IF(AU33,0.5,BT32))))</f>
        <v>0</v>
      </c>
      <c r="BE32" s="12">
        <f>IF($AM32&gt;$AM34,-0.5,IF($AM34&gt;$AM32,0.5,IF(AW32,-0.5,IF(AU34,0.5,BU32))))</f>
        <v>0</v>
      </c>
      <c r="BF32" s="13">
        <f>IF($AM32&gt;$AM35,-0.5,IF($AM35&gt;$AM32,0.5,IF(AX32,-0.5,IF(AU35,0.5,BV32))))</f>
        <v>0</v>
      </c>
      <c r="BG32" s="14" t="b">
        <f>AND(AND(AM32=AM33,AM33=AM34,AM34=AM35),AND(AN32=AN33,AN33=AN34,AN34=AN35),AND(AO32=AO33,AO33=AO34,AO34=AO35))</f>
        <v>1</v>
      </c>
      <c r="BH32" s="14" t="b">
        <f>AND(NOT(BG32),AM32=AM33,AM32=AM34,AN32=AN33,AN32=AN34,AO32=AO33,AO32=AO34)</f>
        <v>0</v>
      </c>
      <c r="BI32" s="14" t="b">
        <f>AND(NOT(BG32),AM32=AM33,AM32=AM35,AN32=AN33,AN32=AN35,AO32=AO33,AO32=AO35)</f>
        <v>0</v>
      </c>
      <c r="BJ32" s="14" t="b">
        <f>AND(NOT(BG32),AM32=AM34,AM32=AM35,AN32=AN34,AN32=AN35,AO32=AO34,AO32=AO35)</f>
        <v>0</v>
      </c>
      <c r="BK32" s="14" t="b">
        <f>AND(NOT(BG32),AM33=AM34,AM33=AM35,AN33=AN34,AN33=AN35,AO33=AO34,AO33=AO35)</f>
        <v>0</v>
      </c>
      <c r="BL32" s="14" t="b">
        <f>AND(NOT(BG32),NOT(BH32),NOT(BI32),AM32=AM33,AN32=AN33,AO32=AO33)</f>
        <v>0</v>
      </c>
      <c r="BM32" s="14" t="b">
        <f>AND(NOT(BG32),NOT(BH32),NOT(BJ32),AM32=AM34,AN32=AN34,AO32=AO34)</f>
        <v>0</v>
      </c>
      <c r="BN32" s="14" t="b">
        <f>AND(NOT(BG32),NOT(BI32),NOT(BJ32),AM32=AM35,AN32=AN35,AO32=AO35)</f>
        <v>0</v>
      </c>
      <c r="BO32" s="14" t="b">
        <f>AND(NOT(BG32),NOT(BH32),NOT(BK32),AM33=AM34,AN33=AN34)</f>
        <v>0</v>
      </c>
      <c r="BP32" s="14" t="b">
        <f>AND(NOT(BG32),NOT(BI32),NOT(BK32),AM33=AM35,AN33=AN35,AO33=AO35)</f>
        <v>0</v>
      </c>
      <c r="BQ32" s="14" t="b">
        <f>AND(NOT(BG32),NOT(BJ32),NOT(BK32),AM34=AM35,AN34=AN35,AO34=AO35)</f>
        <v>0</v>
      </c>
      <c r="BR32" s="14" t="b">
        <f t="array" ref="BR32">AND(NOT(BG32:BQ32))</f>
        <v>0</v>
      </c>
      <c r="BS32" s="10" t="s">
        <v>15</v>
      </c>
      <c r="BT32" s="9">
        <f>IF($BL32,IF(F31-E31&lt;0,-0.5,IF(E31-F31&lt;0,0.5,0)),IF($BH32,IF($AY32&gt;$AY33,-0.5,IF($AY32&lt;$AY33,0.5,0)),IF($BI32,IF($AZ32&gt;$AZ33,-0.5, IF($AZ32&lt;$AZ33,0.5,0)),0)))</f>
        <v>0</v>
      </c>
      <c r="BU32" s="9">
        <f>IF($BM32,IF(F33-E33&lt;0,-0.5,IF(E33-F33&lt;0,0.5,0)),IF($BH32,IF($AY32&gt;$AY34,-0.5,IF($AY32&lt;$AY34,0.5,0)),IF($BJ32,IF($BA32&gt;$BA34,-0.5,IF($BA32&lt;$BA34,0.5,0)),0)))</f>
        <v>0</v>
      </c>
      <c r="BV32" s="11">
        <f>IF($BN32,IF(E35-F35&lt;0,-0.5,IF(F35-E35&lt;0,0.5,0)),IF($BI32,IF($AZ32&gt;$AZ35,-0.5,IF($AZ32&lt;$AZ35,0.5,0)),IF($BJ32,IF($BA32&gt;$BA35,-0.5, IF($BA32&lt;$BA35,0.5,0)),0)))</f>
        <v>0</v>
      </c>
    </row>
    <row r="33" spans="2:74" x14ac:dyDescent="0.2">
      <c r="B33" s="121">
        <v>40347</v>
      </c>
      <c r="C33" s="122"/>
      <c r="D33" s="70" t="str">
        <f>D31</f>
        <v>Germany</v>
      </c>
      <c r="E33" s="57"/>
      <c r="F33" s="57"/>
      <c r="G33" s="64" t="str">
        <f>D32</f>
        <v>Serbia</v>
      </c>
      <c r="I33" s="47">
        <f>AH33</f>
        <v>1</v>
      </c>
      <c r="J33" s="70" t="str">
        <f>INDEX(AL32:AL35,MATCH(AJ33,$AK32:$AK35,0))</f>
        <v>Australia</v>
      </c>
      <c r="K33" s="84">
        <f>INDEX(AM32:AM35,MATCH(AJ33,$AK32:$AK35,0))</f>
        <v>0</v>
      </c>
      <c r="L33" s="85">
        <f>INDEX(AN32:AN35,MATCH(AJ33,$AK32:$AK35,0))</f>
        <v>0</v>
      </c>
      <c r="M33" s="84">
        <f>INDEX(AO32:AO35,MATCH(AJ33,$AK32:$AK35,0))</f>
        <v>0</v>
      </c>
      <c r="N33" s="86">
        <f>INDEX(AP32:AP35,MATCH(AJ33,$AK32:$AK35,0))</f>
        <v>0</v>
      </c>
      <c r="AH33" s="29">
        <f>IF(ROUND(AJ33,0)=ROUND(AJ32,0),AH32,2)</f>
        <v>1</v>
      </c>
      <c r="AI33" s="21">
        <f>ROUND(AJ33,0)</f>
        <v>2</v>
      </c>
      <c r="AJ33" s="22">
        <f>MAX(MIN(AK32:AK34),MIN(AK32,AK33,AK35),MIN(AK32,AK34,AK35),MIN(AK33:AK35))</f>
        <v>2.46</v>
      </c>
      <c r="AK33" s="24">
        <f>SUM(BC33:BF33)+2.46</f>
        <v>2.46</v>
      </c>
      <c r="AL33" s="8" t="str">
        <f>G31</f>
        <v>Australia</v>
      </c>
      <c r="AM33" s="9">
        <f>SUM(AQ33:AT33)</f>
        <v>0</v>
      </c>
      <c r="AN33" s="10">
        <f>F31+F34+E36</f>
        <v>0</v>
      </c>
      <c r="AO33" s="9">
        <f>E31+E34+F36</f>
        <v>0</v>
      </c>
      <c r="AP33" s="11">
        <f>AN33-AO33</f>
        <v>0</v>
      </c>
      <c r="AQ33" s="9">
        <f>IF(ISBLANK(F31),0,IF(AR32=3,0,IF(AR32=1,1,3)))</f>
        <v>0</v>
      </c>
      <c r="AR33" s="9" t="s">
        <v>15</v>
      </c>
      <c r="AS33" s="9">
        <f>IF(ISBLANK(E36),0,IF(AR34=3,0,IF(AR34=1,1,3)))</f>
        <v>0</v>
      </c>
      <c r="AT33" s="9">
        <f>IF(ISBLANK(F34),0,IF(F34&gt;E34,3,IF(F34=E34,1,0)))</f>
        <v>0</v>
      </c>
      <c r="AU33" s="10" t="b">
        <f>(10*(AP32-AP33)+AN32-AN33&lt;0)</f>
        <v>0</v>
      </c>
      <c r="AV33" s="9" t="s">
        <v>15</v>
      </c>
      <c r="AW33" s="9" t="b">
        <f>10*(AP33-AP34)+AN33-AN34&gt;0</f>
        <v>0</v>
      </c>
      <c r="AX33" s="11" t="b">
        <f>10*(AP33-AP35)+AN33-AN35&gt;0</f>
        <v>0</v>
      </c>
      <c r="AY33" s="10">
        <f>10000*(AQ33+AS33)+(F31-E31+E36-F36)*100+(F31+E36)</f>
        <v>0</v>
      </c>
      <c r="AZ33" s="9">
        <f>10000*(AQ33+AT33)+(F31-E31+F34-E34)*100+(F31+F34)</f>
        <v>0</v>
      </c>
      <c r="BA33" s="9" t="s">
        <v>15</v>
      </c>
      <c r="BB33" s="11">
        <f>10000*(AS33+AT33)+(F34-E34+E36-F36)*100+(F34+E36)</f>
        <v>0</v>
      </c>
      <c r="BC33" s="16">
        <f>-BD32</f>
        <v>0</v>
      </c>
      <c r="BD33" s="9" t="s">
        <v>15</v>
      </c>
      <c r="BE33" s="12">
        <f>IF($AM33&gt;$AM34,-0.5,IF($AM34&gt;$AM33,0.5,IF(AW33,-0.5,IF(AV34,0.5,BU33))))</f>
        <v>0</v>
      </c>
      <c r="BF33" s="13">
        <f>IF($AM33&gt;$AM35,-0.5,IF($AM35&gt;$AM33,0.5,IF(AX33,-0.5,IF(AV35,0.5,BV33))))</f>
        <v>0</v>
      </c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10"/>
      <c r="BT33" s="9" t="s">
        <v>15</v>
      </c>
      <c r="BU33" s="9">
        <f>IF($BO32,IF(F36-E36&lt;0,-0.5,IF(E36-F36&lt;0,0.5,0)),IF($BH32,IF($AY33&gt;$AY34,-0.5,IF($AY33&lt;$AY34,0.5,0)),IF($BK32,IF($BB33&gt;$BB34,-0.5,IF($BB33&lt;$BB34,0.5,0)),0)))</f>
        <v>0</v>
      </c>
      <c r="BV33" s="11">
        <f>IF($BP32,IF(E34-F34&lt;0,-0.5,IF(F34-E34&lt;0,0.5,0)),IF($BI32,IF($AZ33&gt;$AZ35,-0.5,IF($AZ33&lt;$AZ35,0.5,0)),IF($BK32,IF($BB33&gt;$BB35,-0.5,IF($BB33&lt;$BB35,0.5,0)),0)))</f>
        <v>0</v>
      </c>
    </row>
    <row r="34" spans="2:74" x14ac:dyDescent="0.2">
      <c r="B34" s="121">
        <v>40348</v>
      </c>
      <c r="C34" s="122"/>
      <c r="D34" s="70" t="str">
        <f>G32</f>
        <v>Ghana</v>
      </c>
      <c r="E34" s="57"/>
      <c r="F34" s="57"/>
      <c r="G34" s="64" t="str">
        <f>G31</f>
        <v>Australia</v>
      </c>
      <c r="I34" s="47">
        <f>AH34</f>
        <v>1</v>
      </c>
      <c r="J34" s="70" t="str">
        <f>INDEX(AL32:AL35,MATCH(AJ34,$AK32:$AK35,0))</f>
        <v>Serbia</v>
      </c>
      <c r="K34" s="84">
        <f>INDEX(AM32:AM35,MATCH(AJ34,$AK32:$AK35,0))</f>
        <v>0</v>
      </c>
      <c r="L34" s="85">
        <f>INDEX(AN32:AN35,MATCH(AJ34,$AK32:$AK35,0))</f>
        <v>0</v>
      </c>
      <c r="M34" s="84">
        <f>INDEX(AO32:AO35,MATCH(AJ34,$AK32:$AK35,0))</f>
        <v>0</v>
      </c>
      <c r="N34" s="86">
        <f>INDEX(AP32:AP35,MATCH(AJ34,$AK32:$AK35,0))</f>
        <v>0</v>
      </c>
      <c r="S34" s="94" t="s">
        <v>116</v>
      </c>
      <c r="T34" s="95"/>
      <c r="U34" s="78"/>
      <c r="V34" s="78" t="s">
        <v>118</v>
      </c>
      <c r="W34" s="77" t="s">
        <v>68</v>
      </c>
      <c r="Y34" s="54"/>
      <c r="AH34" s="29">
        <f>IF(ROUND(AJ34,0)=ROUND(AJ33,0),AH33,3)</f>
        <v>1</v>
      </c>
      <c r="AI34" s="21">
        <f>ROUND(AJ34,0)</f>
        <v>2</v>
      </c>
      <c r="AJ34" s="22">
        <f>MIN(MAX(AK32:AK34),MAX(AK32,AK33,AK35),MAX(AK32,AK34,AK35),MAX(AK33:AK35))</f>
        <v>2.4700000000000002</v>
      </c>
      <c r="AK34" s="24">
        <f>SUM(BC34:BF34)+2.47</f>
        <v>2.4700000000000002</v>
      </c>
      <c r="AL34" s="8" t="str">
        <f>D32</f>
        <v>Serbia</v>
      </c>
      <c r="AM34" s="9">
        <f>SUM(AQ34:AT34)</f>
        <v>0</v>
      </c>
      <c r="AN34" s="10">
        <f>E32+F33+F36</f>
        <v>0</v>
      </c>
      <c r="AO34" s="9">
        <f>F32+E33+E36</f>
        <v>0</v>
      </c>
      <c r="AP34" s="11">
        <f>AN34-AO34</f>
        <v>0</v>
      </c>
      <c r="AQ34" s="9">
        <f>IF(ISBLANK(F33),0,IF(AS32=3,0,IF(AS32=1,1,3)))</f>
        <v>0</v>
      </c>
      <c r="AR34" s="9">
        <f>IF(ISBLANK(F36),0,IF(F36&gt;E36,3,IF(F36=E36,1,0)))</f>
        <v>0</v>
      </c>
      <c r="AS34" s="9" t="s">
        <v>15</v>
      </c>
      <c r="AT34" s="9">
        <f>IF(ISBLANK(E32),0,IF(E32&gt;F32,3,IF(E32=F32,1,0)))</f>
        <v>0</v>
      </c>
      <c r="AU34" s="10" t="b">
        <f>10*(AP32-AP34)+AN32-AN34&lt;0</f>
        <v>0</v>
      </c>
      <c r="AV34" s="9" t="b">
        <f>10*(AP33-AP34)+AN33-AN34&lt;0</f>
        <v>0</v>
      </c>
      <c r="AW34" s="9" t="s">
        <v>15</v>
      </c>
      <c r="AX34" s="11" t="b">
        <f>10*(AP34-AP35)+AN34-AN35&gt;0</f>
        <v>0</v>
      </c>
      <c r="AY34" s="10">
        <f>10000*(AQ34+AR34)+(F33-E33+F36-E36)*100+(F33+F36)</f>
        <v>0</v>
      </c>
      <c r="AZ34" s="9" t="s">
        <v>15</v>
      </c>
      <c r="BA34" s="9">
        <f>10000*(AQ34+AT34)+(E32-F32+F33-E33)*100+(E32+F33)</f>
        <v>0</v>
      </c>
      <c r="BB34" s="11">
        <f>10000*(AR34+AT34)+(E32-F32+F36-E36)*100+(E32+F36)</f>
        <v>0</v>
      </c>
      <c r="BC34" s="16">
        <f>-BE32</f>
        <v>0</v>
      </c>
      <c r="BD34" s="12">
        <f>-BE33</f>
        <v>0</v>
      </c>
      <c r="BE34" s="12" t="s">
        <v>15</v>
      </c>
      <c r="BF34" s="13">
        <f>IF($AM34&gt;$AM35,-0.5,IF($AM35&gt;$AM34,0.5,IF(AX34,-0.5,IF(AW35,0.5,BV34))))</f>
        <v>0</v>
      </c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10"/>
      <c r="BT34" s="9"/>
      <c r="BU34" s="9" t="s">
        <v>15</v>
      </c>
      <c r="BV34" s="11">
        <f>IF($BQ32,IF(F32-E32&lt;0,-0.5,IF(E32-F32&lt;0,0.5,0)),IF($BJ32,IF($BA34&gt;$BA35,-0.5,IF($BA34&lt;$BA35,0.5,0)),IF($BK32,IF($BB34&gt;$BB35,-0.5,IF($BB34&lt;$BB35,0.5,0)),0)))</f>
        <v>0</v>
      </c>
    </row>
    <row r="35" spans="2:74" x14ac:dyDescent="0.2">
      <c r="B35" s="121">
        <v>40352</v>
      </c>
      <c r="C35" s="122"/>
      <c r="D35" s="70" t="str">
        <f>G32</f>
        <v>Ghana</v>
      </c>
      <c r="E35" s="57"/>
      <c r="F35" s="57"/>
      <c r="G35" s="64" t="str">
        <f>D31</f>
        <v>Germany</v>
      </c>
      <c r="I35" s="48">
        <f>AH35</f>
        <v>1</v>
      </c>
      <c r="J35" s="71" t="str">
        <f>INDEX(AL32:AL35,MATCH(AJ35,$AK32:$AK35,0))</f>
        <v>Ghana</v>
      </c>
      <c r="K35" s="87">
        <f>INDEX(AM32:AM35,MATCH(AJ35,$AK32:$AK35,0))</f>
        <v>0</v>
      </c>
      <c r="L35" s="88">
        <f>INDEX(AN32:AN35,MATCH(AJ35,$AK32:$AK35,0))</f>
        <v>0</v>
      </c>
      <c r="M35" s="87">
        <f>INDEX(AO32:AO35,MATCH(AJ35,$AK32:$AK35,0))</f>
        <v>0</v>
      </c>
      <c r="N35" s="89">
        <f>INDEX(AP32:AP35,MATCH(AJ35,$AK32:$AK35,0))</f>
        <v>0</v>
      </c>
      <c r="S35" s="117">
        <v>40365</v>
      </c>
      <c r="T35" s="118"/>
      <c r="U35" s="79" t="str">
        <f>IF(100*V25+W25&gt;100*V26+W26,U25,IF(100*V25+W25&lt;100*V26+W26,U26,"-"))</f>
        <v>-</v>
      </c>
      <c r="V35" s="74"/>
      <c r="W35" s="75"/>
      <c r="AH35" s="29">
        <f>IF(ROUND(AJ35,0)=ROUND(AJ34,0),AH34,4)</f>
        <v>1</v>
      </c>
      <c r="AI35" s="21">
        <f>ROUND(AJ35,0)</f>
        <v>2</v>
      </c>
      <c r="AJ35" s="22">
        <f>MAX(AK32:AK35)</f>
        <v>2.48</v>
      </c>
      <c r="AK35" s="25">
        <f>SUM(BC35:BF35)+2.48</f>
        <v>2.48</v>
      </c>
      <c r="AL35" s="17" t="str">
        <f>G32</f>
        <v>Ghana</v>
      </c>
      <c r="AM35" s="14">
        <f>SUM(AQ35:AT35)</f>
        <v>0</v>
      </c>
      <c r="AN35" s="18">
        <f>F32+E34+E35</f>
        <v>0</v>
      </c>
      <c r="AO35" s="14">
        <f>E32+F34+F35</f>
        <v>0</v>
      </c>
      <c r="AP35" s="15">
        <f>AN35-AO35</f>
        <v>0</v>
      </c>
      <c r="AQ35" s="14">
        <f>IF(ISBLANK(E35),0,IF(AT32=3,0,IF(AT32=1,1,3)))</f>
        <v>0</v>
      </c>
      <c r="AR35" s="14">
        <f>IF(ISBLANK(E34),0,IF(AT33=3,0,IF(AT33=1,1,3)))</f>
        <v>0</v>
      </c>
      <c r="AS35" s="14">
        <f>IF(ISBLANK(F32),0,IF(AT34=3,0,IF(AT34=1,1,3)))</f>
        <v>0</v>
      </c>
      <c r="AT35" s="14" t="s">
        <v>15</v>
      </c>
      <c r="AU35" s="18" t="b">
        <f>10*(AP32-AP35)+AN32-AN35&lt;0</f>
        <v>0</v>
      </c>
      <c r="AV35" s="14" t="b">
        <f>10*(AP33-AP35)+AN33-AN35&lt;0</f>
        <v>0</v>
      </c>
      <c r="AW35" s="14" t="b">
        <f>10*(AP34-AP35)+AN34-AN35&lt;0</f>
        <v>0</v>
      </c>
      <c r="AX35" s="15" t="s">
        <v>15</v>
      </c>
      <c r="AY35" s="18" t="s">
        <v>15</v>
      </c>
      <c r="AZ35" s="14">
        <f>10000*(AQ35+AR35)+(E34-F34+E35-F35)*100+(E34+E35)</f>
        <v>0</v>
      </c>
      <c r="BA35" s="14">
        <f>10000*(AQ35+AS35)+(E35-F35+F32-E32)*100+(E35+F32)</f>
        <v>0</v>
      </c>
      <c r="BB35" s="15">
        <f>10000*(AR35+AS35)+(E34-F34+F32-E32)*100+(E34+F32)</f>
        <v>0</v>
      </c>
      <c r="BC35" s="19">
        <f>-BF32</f>
        <v>0</v>
      </c>
      <c r="BD35" s="20">
        <f>-BF33</f>
        <v>0</v>
      </c>
      <c r="BE35" s="20">
        <f>-BF34</f>
        <v>0</v>
      </c>
      <c r="BF35" s="15" t="s">
        <v>15</v>
      </c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18"/>
      <c r="BT35" s="14"/>
      <c r="BU35" s="14"/>
      <c r="BV35" s="15" t="s">
        <v>15</v>
      </c>
    </row>
    <row r="36" spans="2:74" x14ac:dyDescent="0.2">
      <c r="B36" s="123">
        <v>40352</v>
      </c>
      <c r="C36" s="124"/>
      <c r="D36" s="71" t="str">
        <f>G31</f>
        <v>Australia</v>
      </c>
      <c r="E36" s="57"/>
      <c r="F36" s="57"/>
      <c r="G36" s="65" t="str">
        <f>D32</f>
        <v>Serbia</v>
      </c>
      <c r="I36" s="36"/>
      <c r="J36" s="49" t="str">
        <f>IF(OR(I34&lt;3,I33&lt;2),"Incomplete"," ")</f>
        <v>Incomplete</v>
      </c>
      <c r="S36" s="119"/>
      <c r="T36" s="120"/>
      <c r="U36" s="79" t="str">
        <f>IF(100*V29+W29&gt;100*V30+W30,U29,IF(100*V29+W29&lt;100*V30+W30,U30,"-"))</f>
        <v>-</v>
      </c>
      <c r="V36" s="76"/>
      <c r="W36" s="75"/>
    </row>
    <row r="37" spans="2:74" ht="11.25" customHeight="1" x14ac:dyDescent="0.2">
      <c r="D37" s="50"/>
      <c r="G37" s="66"/>
      <c r="I37" s="36"/>
      <c r="S37" s="117">
        <v>40366</v>
      </c>
      <c r="T37" s="118"/>
      <c r="U37" s="80" t="str">
        <f>IF(100*V27+W27&gt;100*V28+W28,U27,IF(100*V27+W27&lt;100*V28+W28,U28,"-"))</f>
        <v>-</v>
      </c>
      <c r="V37" s="74"/>
      <c r="W37" s="75"/>
    </row>
    <row r="38" spans="2:74" x14ac:dyDescent="0.2">
      <c r="B38" s="61" t="str">
        <f>J39</f>
        <v>Group E</v>
      </c>
      <c r="C38" s="60"/>
      <c r="D38" s="58"/>
      <c r="E38" s="59"/>
      <c r="F38" s="59"/>
      <c r="G38" s="62"/>
      <c r="I38" s="36"/>
      <c r="S38" s="119"/>
      <c r="T38" s="120"/>
      <c r="U38" s="80" t="str">
        <f>IF(100*V31+W31&gt;100*V32+W32,U31,IF(100*V31+W31&lt;100*V32+W32,U32,"-"))</f>
        <v>-</v>
      </c>
      <c r="V38" s="76"/>
      <c r="W38" s="75"/>
    </row>
    <row r="39" spans="2:74" x14ac:dyDescent="0.2">
      <c r="B39" s="121">
        <v>40343</v>
      </c>
      <c r="C39" s="122"/>
      <c r="D39" s="69" t="s">
        <v>91</v>
      </c>
      <c r="E39" s="57"/>
      <c r="F39" s="57"/>
      <c r="G39" s="63" t="s">
        <v>90</v>
      </c>
      <c r="I39" s="36"/>
      <c r="J39" s="61" t="s">
        <v>103</v>
      </c>
      <c r="K39" s="72" t="s">
        <v>0</v>
      </c>
      <c r="L39" s="72" t="s">
        <v>31</v>
      </c>
      <c r="M39" s="72" t="s">
        <v>32</v>
      </c>
      <c r="N39" s="73" t="str">
        <f>"+/-"</f>
        <v>+/-</v>
      </c>
      <c r="AK39" s="4" t="s">
        <v>13</v>
      </c>
      <c r="AL39" s="5" t="s">
        <v>14</v>
      </c>
      <c r="AM39" s="6" t="s">
        <v>0</v>
      </c>
      <c r="AN39" s="4" t="s">
        <v>1</v>
      </c>
      <c r="AO39" s="6" t="s">
        <v>2</v>
      </c>
      <c r="AP39" s="7" t="s">
        <v>3</v>
      </c>
      <c r="AQ39" s="6" t="s">
        <v>4</v>
      </c>
      <c r="AR39" s="6" t="s">
        <v>5</v>
      </c>
      <c r="AS39" s="6" t="s">
        <v>6</v>
      </c>
      <c r="AT39" s="6" t="s">
        <v>7</v>
      </c>
      <c r="AU39" s="4" t="s">
        <v>27</v>
      </c>
      <c r="AV39" s="6" t="s">
        <v>28</v>
      </c>
      <c r="AW39" s="6" t="s">
        <v>29</v>
      </c>
      <c r="AX39" s="7" t="s">
        <v>30</v>
      </c>
      <c r="AY39" s="4" t="s">
        <v>16</v>
      </c>
      <c r="AZ39" s="6" t="s">
        <v>17</v>
      </c>
      <c r="BA39" s="6" t="s">
        <v>18</v>
      </c>
      <c r="BB39" s="7" t="s">
        <v>19</v>
      </c>
      <c r="BC39" s="4" t="s">
        <v>9</v>
      </c>
      <c r="BD39" s="6" t="s">
        <v>10</v>
      </c>
      <c r="BE39" s="6" t="s">
        <v>11</v>
      </c>
      <c r="BF39" s="7" t="s">
        <v>12</v>
      </c>
      <c r="BG39" s="4" t="s">
        <v>20</v>
      </c>
      <c r="BH39" s="6" t="s">
        <v>16</v>
      </c>
      <c r="BI39" s="6" t="s">
        <v>17</v>
      </c>
      <c r="BJ39" s="6" t="s">
        <v>18</v>
      </c>
      <c r="BK39" s="6" t="s">
        <v>19</v>
      </c>
      <c r="BL39" s="6" t="s">
        <v>8</v>
      </c>
      <c r="BM39" s="6" t="s">
        <v>21</v>
      </c>
      <c r="BN39" s="6" t="s">
        <v>22</v>
      </c>
      <c r="BO39" s="6" t="s">
        <v>23</v>
      </c>
      <c r="BP39" s="6" t="s">
        <v>24</v>
      </c>
      <c r="BQ39" s="6" t="s">
        <v>25</v>
      </c>
      <c r="BR39" s="7" t="s">
        <v>26</v>
      </c>
      <c r="BS39" s="4" t="s">
        <v>66</v>
      </c>
      <c r="BT39" s="6" t="s">
        <v>65</v>
      </c>
      <c r="BU39" s="6" t="s">
        <v>64</v>
      </c>
      <c r="BV39" s="7" t="s">
        <v>67</v>
      </c>
    </row>
    <row r="40" spans="2:74" x14ac:dyDescent="0.2">
      <c r="B40" s="121">
        <v>40343</v>
      </c>
      <c r="C40" s="122"/>
      <c r="D40" s="70" t="s">
        <v>88</v>
      </c>
      <c r="E40" s="57"/>
      <c r="F40" s="57"/>
      <c r="G40" s="64" t="s">
        <v>89</v>
      </c>
      <c r="I40" s="46">
        <f>AH40</f>
        <v>1</v>
      </c>
      <c r="J40" s="69" t="str">
        <f>INDEX(AL40:AL43,MATCH(AJ40,$AK40:$AK43,0))</f>
        <v>Netherlands</v>
      </c>
      <c r="K40" s="81">
        <f>INDEX(AM40:AM43,MATCH(AJ40,$AK40:$AK43,0))</f>
        <v>0</v>
      </c>
      <c r="L40" s="82">
        <f>INDEX(AN40:AN43,MATCH(AJ40,$AK40:$AK43,0))</f>
        <v>0</v>
      </c>
      <c r="M40" s="81">
        <f>INDEX(AO40:AO43,MATCH(AJ40,$AK40:$AK43,0))</f>
        <v>0</v>
      </c>
      <c r="N40" s="83">
        <f>INDEX(AP40:AP43,MATCH(AJ40,$AK40:$AK43,0))</f>
        <v>0</v>
      </c>
      <c r="S40" s="100" t="s">
        <v>110</v>
      </c>
      <c r="T40" s="109"/>
      <c r="U40" s="111"/>
      <c r="V40" s="113" t="s">
        <v>118</v>
      </c>
      <c r="W40" s="115" t="s">
        <v>68</v>
      </c>
      <c r="Y40" s="100" t="s">
        <v>110</v>
      </c>
      <c r="Z40" s="109"/>
      <c r="AA40" s="111"/>
      <c r="AB40" s="113" t="s">
        <v>118</v>
      </c>
      <c r="AC40" s="115" t="s">
        <v>68</v>
      </c>
      <c r="AH40" s="29">
        <v>1</v>
      </c>
      <c r="AI40" s="21">
        <f>ROUND(AJ40,0)</f>
        <v>2</v>
      </c>
      <c r="AJ40" s="22">
        <f>MIN(AK40:AK43)</f>
        <v>2.4500000000000002</v>
      </c>
      <c r="AK40" s="23">
        <f>SUM(BC40:BF40)+2.45</f>
        <v>2.4500000000000002</v>
      </c>
      <c r="AL40" s="8" t="str">
        <f>D39</f>
        <v>Netherlands</v>
      </c>
      <c r="AM40" s="9">
        <f>SUM(AQ40:AT40)</f>
        <v>0</v>
      </c>
      <c r="AN40" s="10">
        <f>E39+E41+F43</f>
        <v>0</v>
      </c>
      <c r="AO40" s="9">
        <f>F39+F41+E43</f>
        <v>0</v>
      </c>
      <c r="AP40" s="11">
        <f>AN40-AO40</f>
        <v>0</v>
      </c>
      <c r="AQ40" s="9" t="s">
        <v>15</v>
      </c>
      <c r="AR40" s="9">
        <f>IF(ISBLANK(E39),0,IF(E39&gt;F39,3,IF(E39=F39,1,0)))</f>
        <v>0</v>
      </c>
      <c r="AS40" s="9">
        <f>IF(ISBLANK(E41),0,IF(E41&gt;F41,3,IF(E41=F41,1,0)))</f>
        <v>0</v>
      </c>
      <c r="AT40" s="9">
        <f>IF(ISBLANK(F43),0,IF(F43&gt;E43,3,IF(F43=E43,1,0)))</f>
        <v>0</v>
      </c>
      <c r="AU40" s="10" t="s">
        <v>15</v>
      </c>
      <c r="AV40" s="9" t="b">
        <f>(10*(AP40-AP41)+AN40-AN41&gt;0)</f>
        <v>0</v>
      </c>
      <c r="AW40" s="9" t="b">
        <f>10*(AP40-AP42)+AN40-AN42&gt;0</f>
        <v>0</v>
      </c>
      <c r="AX40" s="11" t="b">
        <f>10*(AP40-AP43)+AN40-AN43&gt;0</f>
        <v>0</v>
      </c>
      <c r="AY40" s="10">
        <f>10000*(AR40+AS40)+(E41-F41+E39-F39)*100+(E41+E39)</f>
        <v>0</v>
      </c>
      <c r="AZ40" s="9">
        <f>10000*(AR40+AT40)+(E39-F39+F43-E43)*100+(E39+F43)</f>
        <v>0</v>
      </c>
      <c r="BA40" s="9">
        <f>10000*(AS40+AT40)+(F43-E43+E41-F41)*100+(F43+E41)</f>
        <v>0</v>
      </c>
      <c r="BB40" s="11" t="s">
        <v>15</v>
      </c>
      <c r="BC40" s="10" t="s">
        <v>15</v>
      </c>
      <c r="BD40" s="12">
        <f>IF($AM40&gt;$AM41,-0.5,IF($AM41&gt;$AM40,0.5,IF(AV40,-0.5,IF(AU41,0.5,BT40))))</f>
        <v>0</v>
      </c>
      <c r="BE40" s="12">
        <f>IF($AM40&gt;$AM42,-0.5,IF($AM42&gt;$AM40,0.5,IF(AW40,-0.5,IF(AU42,0.5,BU40))))</f>
        <v>0</v>
      </c>
      <c r="BF40" s="13">
        <f>IF($AM40&gt;$AM43,-0.5,IF($AM43&gt;$AM40,0.5,IF(AX40,-0.5,IF(AU43,0.5,BV40))))</f>
        <v>0</v>
      </c>
      <c r="BG40" s="14" t="b">
        <f>AND(AND(AM40=AM41,AM41=AM42,AM42=AM43),AND(AN40=AN41,AN41=AN42,AN42=AN43),AND(AO40=AO41,AO41=AO42,AO42=AO43))</f>
        <v>1</v>
      </c>
      <c r="BH40" s="14" t="b">
        <f>AND(NOT(BG40),AM40=AM41,AM40=AM42,AN40=AN41,AN40=AN42,AO40=AO41,AO40=AO42)</f>
        <v>0</v>
      </c>
      <c r="BI40" s="14" t="b">
        <f>AND(NOT(BG40),AM40=AM41,AM40=AM43,AN40=AN41,AN40=AN43,AO40=AO41,AO40=AO43)</f>
        <v>0</v>
      </c>
      <c r="BJ40" s="14" t="b">
        <f>AND(NOT(BG40),AM40=AM42,AM40=AM43,AN40=AN42,AN40=AN43,AO40=AO42,AO40=AO43)</f>
        <v>0</v>
      </c>
      <c r="BK40" s="14" t="b">
        <f>AND(NOT(BG40),AM41=AM42,AM41=AM43,AN41=AN42,AN41=AN43,AO41=AO42,AO41=AO43)</f>
        <v>0</v>
      </c>
      <c r="BL40" s="14" t="b">
        <f>AND(NOT(BG40),NOT(BH40),NOT(BI40),AM40=AM41,AN40=AN41,AO40=AO41)</f>
        <v>0</v>
      </c>
      <c r="BM40" s="14" t="b">
        <f>AND(NOT(BG40),NOT(BH40),NOT(BJ40),AM40=AM42,AN40=AN42,AO40=AO42)</f>
        <v>0</v>
      </c>
      <c r="BN40" s="14" t="b">
        <f>AND(NOT(BG40),NOT(BI40),NOT(BJ40),AM40=AM43,AN40=AN43,AO40=AO43)</f>
        <v>0</v>
      </c>
      <c r="BO40" s="14" t="b">
        <f>AND(NOT(BG40),NOT(BH40),NOT(BK40),AM41=AM42,AN41=AN42)</f>
        <v>0</v>
      </c>
      <c r="BP40" s="14" t="b">
        <f>AND(NOT(BG40),NOT(BI40),NOT(BK40),AM41=AM43,AN41=AN43,AO41=AO43)</f>
        <v>0</v>
      </c>
      <c r="BQ40" s="14" t="b">
        <f>AND(NOT(BG40),NOT(BJ40),NOT(BK40),AM42=AM43,AN42=AN43,AO42=AO43)</f>
        <v>0</v>
      </c>
      <c r="BR40" s="14" t="b">
        <f t="array" ref="BR40">AND(NOT(BG40:BQ40))</f>
        <v>0</v>
      </c>
      <c r="BS40" s="10" t="s">
        <v>15</v>
      </c>
      <c r="BT40" s="9">
        <f>IF($BL40,IF(F39-E39&lt;0,-0.5,IF(E39-F39&lt;0,0.5,0)),IF($BH40,IF($AY40&gt;$AY41,-0.5,IF($AY40&lt;$AY41,0.5,0)),IF($BI40,IF($AZ40&gt;$AZ41,-0.5, IF($AZ40&lt;$AZ41,0.5,0)),0)))</f>
        <v>0</v>
      </c>
      <c r="BU40" s="9">
        <f>IF($BM40,IF(F41-E41&lt;0,-0.5,IF(E41-F41&lt;0,0.5,0)),IF($BH40,IF($AY40&gt;$AY42,-0.5,IF($AY40&lt;$AY42,0.5,0)),IF($BJ40,IF($BA40&gt;$BA42,-0.5,IF($BA40&lt;$BA42,0.5,0)),0)))</f>
        <v>0</v>
      </c>
      <c r="BV40" s="11">
        <f>IF($BN40,IF(E43-F43&lt;0,-0.5,IF(F43-E43&lt;0,0.5,0)),IF($BI40,IF($AZ40&gt;$AZ43,-0.5,IF($AZ40&lt;$AZ43,0.5,0)),IF($BJ40,IF($BA40&gt;$BA43,-0.5, IF($BA40&lt;$BA43,0.5,0)),0)))</f>
        <v>0</v>
      </c>
    </row>
    <row r="41" spans="2:74" x14ac:dyDescent="0.2">
      <c r="B41" s="121">
        <v>40348</v>
      </c>
      <c r="C41" s="122"/>
      <c r="D41" s="70" t="str">
        <f>D39</f>
        <v>Netherlands</v>
      </c>
      <c r="E41" s="57"/>
      <c r="F41" s="57"/>
      <c r="G41" s="64" t="str">
        <f>D40</f>
        <v>Japan</v>
      </c>
      <c r="I41" s="47">
        <f>AH41</f>
        <v>1</v>
      </c>
      <c r="J41" s="70" t="str">
        <f>INDEX(AL40:AL43,MATCH(AJ41,$AK40:$AK43,0))</f>
        <v>Denmark</v>
      </c>
      <c r="K41" s="84">
        <f>INDEX(AM40:AM43,MATCH(AJ41,$AK40:$AK43,0))</f>
        <v>0</v>
      </c>
      <c r="L41" s="85">
        <f>INDEX(AN40:AN43,MATCH(AJ41,$AK40:$AK43,0))</f>
        <v>0</v>
      </c>
      <c r="M41" s="84">
        <f>INDEX(AO40:AO43,MATCH(AJ41,$AK40:$AK43,0))</f>
        <v>0</v>
      </c>
      <c r="N41" s="86">
        <f>INDEX(AP40:AP43,MATCH(AJ41,$AK40:$AK43,0))</f>
        <v>0</v>
      </c>
      <c r="S41" s="102"/>
      <c r="T41" s="110"/>
      <c r="U41" s="112"/>
      <c r="V41" s="114"/>
      <c r="W41" s="116"/>
      <c r="Y41" s="102"/>
      <c r="Z41" s="110"/>
      <c r="AA41" s="112"/>
      <c r="AB41" s="114"/>
      <c r="AC41" s="116"/>
      <c r="AH41" s="29">
        <f>IF(ROUND(AJ41,0)=ROUND(AJ40,0),AH40,2)</f>
        <v>1</v>
      </c>
      <c r="AI41" s="21">
        <f>ROUND(AJ41,0)</f>
        <v>2</v>
      </c>
      <c r="AJ41" s="22">
        <f>MAX(MIN(AK40:AK42),MIN(AK40,AK41,AK43),MIN(AK40,AK42,AK43),MIN(AK41:AK43))</f>
        <v>2.46</v>
      </c>
      <c r="AK41" s="24">
        <f>SUM(BC41:BF41)+2.46</f>
        <v>2.46</v>
      </c>
      <c r="AL41" s="8" t="str">
        <f>G39</f>
        <v>Denmark</v>
      </c>
      <c r="AM41" s="9">
        <f>SUM(AQ41:AT41)</f>
        <v>0</v>
      </c>
      <c r="AN41" s="10">
        <f>F39+F42+E44</f>
        <v>0</v>
      </c>
      <c r="AO41" s="9">
        <f>E39+E42+F44</f>
        <v>0</v>
      </c>
      <c r="AP41" s="11">
        <f>AN41-AO41</f>
        <v>0</v>
      </c>
      <c r="AQ41" s="9">
        <f>IF(ISBLANK(F39),0,IF(AR40=3,0,IF(AR40=1,1,3)))</f>
        <v>0</v>
      </c>
      <c r="AR41" s="9" t="s">
        <v>15</v>
      </c>
      <c r="AS41" s="9">
        <f>IF(ISBLANK(E44),0,IF(AR42=3,0,IF(AR42=1,1,3)))</f>
        <v>0</v>
      </c>
      <c r="AT41" s="9">
        <f>IF(ISBLANK(F42),0,IF(F42&gt;E42,3,IF(F42=E42,1,0)))</f>
        <v>0</v>
      </c>
      <c r="AU41" s="10" t="b">
        <f>(10*(AP40-AP41)+AN40-AN41&lt;0)</f>
        <v>0</v>
      </c>
      <c r="AV41" s="9" t="s">
        <v>15</v>
      </c>
      <c r="AW41" s="9" t="b">
        <f>10*(AP41-AP42)+AN41-AN42&gt;0</f>
        <v>0</v>
      </c>
      <c r="AX41" s="11" t="b">
        <f>10*(AP41-AP43)+AN41-AN43&gt;0</f>
        <v>0</v>
      </c>
      <c r="AY41" s="10">
        <f>10000*(AQ41+AS41)+(F39-E39+E44-F44)*100+(F39+E44)</f>
        <v>0</v>
      </c>
      <c r="AZ41" s="9">
        <f>10000*(AQ41+AT41)+(F39-E39+F42-E42)*100+(F39+F42)</f>
        <v>0</v>
      </c>
      <c r="BA41" s="9" t="s">
        <v>15</v>
      </c>
      <c r="BB41" s="11">
        <f>10000*(AS41+AT41)+(F42-E42+E44-F44)*100+(F42+E44)</f>
        <v>0</v>
      </c>
      <c r="BC41" s="16">
        <f>-BD40</f>
        <v>0</v>
      </c>
      <c r="BD41" s="9" t="s">
        <v>15</v>
      </c>
      <c r="BE41" s="12">
        <f>IF($AM41&gt;$AM42,-0.5,IF($AM42&gt;$AM41,0.5,IF(AW41,-0.5,IF(AV42,0.5,BU41))))</f>
        <v>0</v>
      </c>
      <c r="BF41" s="13">
        <f>IF($AM41&gt;$AM43,-0.5,IF($AM43&gt;$AM41,0.5,IF(AX41,-0.5,IF(AV43,0.5,BV41))))</f>
        <v>0</v>
      </c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10"/>
      <c r="BT41" s="9" t="s">
        <v>15</v>
      </c>
      <c r="BU41" s="9">
        <f>IF($BO40,IF(F44-E44&lt;0,-0.5,IF(E44-F44&lt;0,0.5,0)),IF($BH40,IF($AY41&gt;$AY42,-0.5,IF($AY41&lt;$AY42,0.5,0)),IF($BK40,IF($BB41&gt;$BB42,-0.5,IF($BB41&lt;$BB42,0.5,0)),0)))</f>
        <v>0</v>
      </c>
      <c r="BV41" s="11">
        <f>IF($BP40,IF(E42-F42&lt;0,-0.5,IF(F42-E42&lt;0,0.5,0)),IF($BI40,IF($AZ41&gt;$AZ43,-0.5,IF($AZ41&lt;$AZ43,0.5,0)),IF($BK40,IF($BB41&gt;$BB43,-0.5,IF($BB41&lt;$BB43,0.5,0)),0)))</f>
        <v>0</v>
      </c>
    </row>
    <row r="42" spans="2:74" ht="11.25" customHeight="1" x14ac:dyDescent="0.2">
      <c r="B42" s="121">
        <v>40348</v>
      </c>
      <c r="C42" s="122"/>
      <c r="D42" s="70" t="str">
        <f>G40</f>
        <v>Cameroon</v>
      </c>
      <c r="E42" s="57"/>
      <c r="F42" s="57"/>
      <c r="G42" s="64" t="str">
        <f>G39</f>
        <v>Denmark</v>
      </c>
      <c r="I42" s="47">
        <f>AH42</f>
        <v>1</v>
      </c>
      <c r="J42" s="70" t="str">
        <f>INDEX(AL40:AL43,MATCH(AJ42,$AK40:$AK43,0))</f>
        <v>Japan</v>
      </c>
      <c r="K42" s="84">
        <f>INDEX(AM40:AM43,MATCH(AJ42,$AK40:$AK43,0))</f>
        <v>0</v>
      </c>
      <c r="L42" s="85">
        <f>INDEX(AN40:AN43,MATCH(AJ42,$AK40:$AK43,0))</f>
        <v>0</v>
      </c>
      <c r="M42" s="84">
        <f>INDEX(AO40:AO43,MATCH(AJ42,$AK40:$AK43,0))</f>
        <v>0</v>
      </c>
      <c r="N42" s="86">
        <f>INDEX(AP40:AP43,MATCH(AJ42,$AK40:$AK43,0))</f>
        <v>0</v>
      </c>
      <c r="S42" s="117">
        <v>40370</v>
      </c>
      <c r="T42" s="118"/>
      <c r="U42" s="80" t="str">
        <f>IF(100*V35+W35&gt;100*V36+W36,U35,IF(100*V35+W35&lt;100*V36+W36,U36," - "))</f>
        <v xml:space="preserve"> - </v>
      </c>
      <c r="V42" s="74"/>
      <c r="W42" s="75"/>
      <c r="Y42" s="117">
        <v>40369</v>
      </c>
      <c r="Z42" s="118">
        <v>0.85416666666666663</v>
      </c>
      <c r="AA42" s="80" t="str">
        <f>IF(100*V35+W35&gt;100*V36+W36,U36,IF(100*V35+W35&lt;100*V36+W36,U35," - "))</f>
        <v xml:space="preserve"> - </v>
      </c>
      <c r="AB42" s="75"/>
      <c r="AC42" s="26"/>
      <c r="AH42" s="29">
        <f>IF(ROUND(AJ42,0)=ROUND(AJ41,0),AH41,3)</f>
        <v>1</v>
      </c>
      <c r="AI42" s="21">
        <f>ROUND(AJ42,0)</f>
        <v>2</v>
      </c>
      <c r="AJ42" s="22">
        <f>MIN(MAX(AK40:AK42),MAX(AK40,AK41,AK43),MAX(AK40,AK42,AK43),MAX(AK41:AK43))</f>
        <v>2.4700000000000002</v>
      </c>
      <c r="AK42" s="24">
        <f>SUM(BC42:BF42)+2.47</f>
        <v>2.4700000000000002</v>
      </c>
      <c r="AL42" s="8" t="str">
        <f>D40</f>
        <v>Japan</v>
      </c>
      <c r="AM42" s="9">
        <f>SUM(AQ42:AT42)</f>
        <v>0</v>
      </c>
      <c r="AN42" s="10">
        <f>E40+F41+F44</f>
        <v>0</v>
      </c>
      <c r="AO42" s="9">
        <f>F40+E41+E44</f>
        <v>0</v>
      </c>
      <c r="AP42" s="11">
        <f>AN42-AO42</f>
        <v>0</v>
      </c>
      <c r="AQ42" s="9">
        <f>IF(ISBLANK(F41),0,IF(AS40=3,0,IF(AS40=1,1,3)))</f>
        <v>0</v>
      </c>
      <c r="AR42" s="9">
        <f>IF(ISBLANK(F44),0,IF(F44&gt;E44,3,IF(F44=E44,1,0)))</f>
        <v>0</v>
      </c>
      <c r="AS42" s="9" t="s">
        <v>15</v>
      </c>
      <c r="AT42" s="9">
        <f>IF(ISBLANK(E40),0,IF(E40&gt;F40,3,IF(E40=F40,1,0)))</f>
        <v>0</v>
      </c>
      <c r="AU42" s="10" t="b">
        <f>10*(AP40-AP42)+AN40-AN42&lt;0</f>
        <v>0</v>
      </c>
      <c r="AV42" s="9" t="b">
        <f>10*(AP41-AP42)+AN41-AN42&lt;0</f>
        <v>0</v>
      </c>
      <c r="AW42" s="9" t="s">
        <v>15</v>
      </c>
      <c r="AX42" s="11" t="b">
        <f>10*(AP42-AP43)+AN42-AN43&gt;0</f>
        <v>0</v>
      </c>
      <c r="AY42" s="10">
        <f>10000*(AQ42+AR42)+(F41-E41+F44-E44)*100+(F41+F44)</f>
        <v>0</v>
      </c>
      <c r="AZ42" s="9" t="s">
        <v>15</v>
      </c>
      <c r="BA42" s="9">
        <f>10000*(AQ42+AT42)+(E40-F40+F41-E41)*100+(E40+F41)</f>
        <v>0</v>
      </c>
      <c r="BB42" s="11">
        <f>10000*(AR42+AT42)+(E40-F40+F44-E44)*100+(E40+F44)</f>
        <v>0</v>
      </c>
      <c r="BC42" s="16">
        <f>-BE40</f>
        <v>0</v>
      </c>
      <c r="BD42" s="12">
        <f>-BE41</f>
        <v>0</v>
      </c>
      <c r="BE42" s="12" t="s">
        <v>15</v>
      </c>
      <c r="BF42" s="13">
        <f>IF($AM42&gt;$AM43,-0.5,IF($AM43&gt;$AM42,0.5,IF(AX42,-0.5,IF(AW43,0.5,BV42))))</f>
        <v>0</v>
      </c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10"/>
      <c r="BT42" s="9"/>
      <c r="BU42" s="9" t="s">
        <v>15</v>
      </c>
      <c r="BV42" s="11">
        <f>IF($BQ40,IF(F40-E40&lt;0,-0.5,IF(E40-F40&lt;0,0.5,0)),IF($BJ40,IF($BA42&gt;$BA43,-0.5,IF($BA42&lt;$BA43,0.5,0)),IF($BK40,IF($BB42&gt;$BB43,-0.5,IF($BB42&lt;$BB43,0.5,0)),0)))</f>
        <v>0</v>
      </c>
    </row>
    <row r="43" spans="2:74" ht="11.25" customHeight="1" x14ac:dyDescent="0.2">
      <c r="B43" s="121">
        <v>40353</v>
      </c>
      <c r="C43" s="122"/>
      <c r="D43" s="70" t="str">
        <f>G40</f>
        <v>Cameroon</v>
      </c>
      <c r="E43" s="57"/>
      <c r="F43" s="57"/>
      <c r="G43" s="64" t="str">
        <f>D39</f>
        <v>Netherlands</v>
      </c>
      <c r="I43" s="48">
        <f>AH43</f>
        <v>1</v>
      </c>
      <c r="J43" s="71" t="str">
        <f>INDEX(AL40:AL43,MATCH(AJ43,$AK40:$AK43,0))</f>
        <v>Cameroon</v>
      </c>
      <c r="K43" s="87">
        <f>INDEX(AM40:AM43,MATCH(AJ43,$AK40:$AK43,0))</f>
        <v>0</v>
      </c>
      <c r="L43" s="88">
        <f>INDEX(AN40:AN43,MATCH(AJ43,$AK40:$AK43,0))</f>
        <v>0</v>
      </c>
      <c r="M43" s="87">
        <f>INDEX(AO40:AO43,MATCH(AJ43,$AK40:$AK43,0))</f>
        <v>0</v>
      </c>
      <c r="N43" s="89">
        <f>INDEX(AP40:AP43,MATCH(AJ43,$AK40:$AK43,0))</f>
        <v>0</v>
      </c>
      <c r="S43" s="119"/>
      <c r="T43" s="120"/>
      <c r="U43" s="80" t="str">
        <f>IF(100*V37+W37&gt;100*V38+W38,U37,IF(100*V37+W37&lt;100*V38+W38,U38," - "))</f>
        <v xml:space="preserve"> - </v>
      </c>
      <c r="V43" s="76"/>
      <c r="W43" s="75"/>
      <c r="Y43" s="119"/>
      <c r="Z43" s="120"/>
      <c r="AA43" s="80" t="str">
        <f>IF(100*V37+W37&gt;100*V38+W38,U38,IF(100*V37+W37&lt;100*V38+W38,U37," - "))</f>
        <v xml:space="preserve"> - </v>
      </c>
      <c r="AB43" s="76"/>
      <c r="AC43" s="26"/>
      <c r="AH43" s="29">
        <f>IF(ROUND(AJ43,0)=ROUND(AJ42,0),AH42,4)</f>
        <v>1</v>
      </c>
      <c r="AI43" s="21">
        <f>ROUND(AJ43,0)</f>
        <v>2</v>
      </c>
      <c r="AJ43" s="22">
        <f>MAX(AK40:AK43)</f>
        <v>2.48</v>
      </c>
      <c r="AK43" s="25">
        <f>SUM(BC43:BF43)+2.48</f>
        <v>2.48</v>
      </c>
      <c r="AL43" s="17" t="str">
        <f>G40</f>
        <v>Cameroon</v>
      </c>
      <c r="AM43" s="14">
        <f>SUM(AQ43:AT43)</f>
        <v>0</v>
      </c>
      <c r="AN43" s="18">
        <f>F40+E42+E43</f>
        <v>0</v>
      </c>
      <c r="AO43" s="14">
        <f>E40+F42+F43</f>
        <v>0</v>
      </c>
      <c r="AP43" s="15">
        <f>AN43-AO43</f>
        <v>0</v>
      </c>
      <c r="AQ43" s="14">
        <f>IF(ISBLANK(E43),0,IF(AT40=3,0,IF(AT40=1,1,3)))</f>
        <v>0</v>
      </c>
      <c r="AR43" s="14">
        <f>IF(ISBLANK(E42),0,IF(AT41=3,0,IF(AT41=1,1,3)))</f>
        <v>0</v>
      </c>
      <c r="AS43" s="14">
        <f>IF(ISBLANK(F40),0,IF(AT42=3,0,IF(AT42=1,1,3)))</f>
        <v>0</v>
      </c>
      <c r="AT43" s="14" t="s">
        <v>15</v>
      </c>
      <c r="AU43" s="18" t="b">
        <f>10*(AP40-AP43)+AN40-AN43&lt;0</f>
        <v>0</v>
      </c>
      <c r="AV43" s="14" t="b">
        <f>10*(AP41-AP43)+AN41-AN43&lt;0</f>
        <v>0</v>
      </c>
      <c r="AW43" s="14" t="b">
        <f>10*(AP42-AP43)+AN42-AN43&lt;0</f>
        <v>0</v>
      </c>
      <c r="AX43" s="15" t="s">
        <v>15</v>
      </c>
      <c r="AY43" s="18" t="s">
        <v>15</v>
      </c>
      <c r="AZ43" s="14">
        <f>10000*(AQ43+AR43)+(E42-F42+E43-F43)*100+(E42+E43)</f>
        <v>0</v>
      </c>
      <c r="BA43" s="14">
        <f>10000*(AQ43+AS43)+(E43-F43+F40-E40)*100+(E43+F40)</f>
        <v>0</v>
      </c>
      <c r="BB43" s="15">
        <f>10000*(AR43+AS43)+(E42-F42+F40-E40)*100+(E42+F40)</f>
        <v>0</v>
      </c>
      <c r="BC43" s="19">
        <f>-BF40</f>
        <v>0</v>
      </c>
      <c r="BD43" s="20">
        <f>-BF41</f>
        <v>0</v>
      </c>
      <c r="BE43" s="20">
        <f>-BF42</f>
        <v>0</v>
      </c>
      <c r="BF43" s="15" t="s">
        <v>15</v>
      </c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18"/>
      <c r="BT43" s="14"/>
      <c r="BU43" s="14"/>
      <c r="BV43" s="15" t="s">
        <v>15</v>
      </c>
    </row>
    <row r="44" spans="2:74" x14ac:dyDescent="0.2">
      <c r="B44" s="123">
        <v>40353</v>
      </c>
      <c r="C44" s="124"/>
      <c r="D44" s="71" t="str">
        <f>G39</f>
        <v>Denmark</v>
      </c>
      <c r="E44" s="57"/>
      <c r="F44" s="57"/>
      <c r="G44" s="65" t="str">
        <f>D40</f>
        <v>Japan</v>
      </c>
      <c r="I44" s="36"/>
      <c r="J44" s="49" t="str">
        <f>IF(OR(I42&lt;3,I41&lt;2),"Incomplete"," ")</f>
        <v>Incomplete</v>
      </c>
    </row>
    <row r="45" spans="2:74" ht="11.25" customHeight="1" x14ac:dyDescent="0.2">
      <c r="G45" s="68"/>
      <c r="I45" s="36"/>
      <c r="S45" s="100" t="s">
        <v>111</v>
      </c>
      <c r="T45" s="101"/>
      <c r="U45" s="106" t="str">
        <f>IF(100*V42+W42&gt;100*V43+W43,U42,IF(100*V43+W43&gt;100*V42+W42,U43,"-"))</f>
        <v>-</v>
      </c>
      <c r="V45" s="55"/>
      <c r="W45" s="56"/>
      <c r="X45" s="56"/>
      <c r="Y45" s="100" t="s">
        <v>112</v>
      </c>
      <c r="Z45" s="101"/>
      <c r="AA45" s="104" t="str">
        <f>IF(100*V42+W42&gt;100*V43+W43,U43,IF(100*V43+W43&gt;100*V42+W42,U42,"-"))</f>
        <v>-</v>
      </c>
    </row>
    <row r="46" spans="2:74" x14ac:dyDescent="0.2">
      <c r="B46" s="61" t="str">
        <f>J47</f>
        <v>Group F</v>
      </c>
      <c r="C46" s="60"/>
      <c r="D46" s="58"/>
      <c r="E46" s="59"/>
      <c r="F46" s="59"/>
      <c r="G46" s="62"/>
      <c r="I46" s="36"/>
      <c r="S46" s="102"/>
      <c r="T46" s="103"/>
      <c r="U46" s="107"/>
      <c r="V46" s="55"/>
      <c r="W46" s="56"/>
      <c r="X46" s="56"/>
      <c r="Y46" s="102"/>
      <c r="Z46" s="103"/>
      <c r="AA46" s="105"/>
    </row>
    <row r="47" spans="2:74" ht="11.25" customHeight="1" x14ac:dyDescent="0.2">
      <c r="B47" s="121">
        <v>40343</v>
      </c>
      <c r="C47" s="122"/>
      <c r="D47" s="69" t="s">
        <v>92</v>
      </c>
      <c r="E47" s="57"/>
      <c r="F47" s="57"/>
      <c r="G47" s="63" t="s">
        <v>74</v>
      </c>
      <c r="I47" s="36"/>
      <c r="J47" s="61" t="s">
        <v>104</v>
      </c>
      <c r="K47" s="72" t="s">
        <v>0</v>
      </c>
      <c r="L47" s="72" t="s">
        <v>31</v>
      </c>
      <c r="M47" s="72" t="s">
        <v>32</v>
      </c>
      <c r="N47" s="73" t="str">
        <f>"+/-"</f>
        <v>+/-</v>
      </c>
      <c r="Y47" s="100" t="s">
        <v>113</v>
      </c>
      <c r="Z47" s="101"/>
      <c r="AA47" s="104" t="str">
        <f>IF(100*AB42+AC42&gt;100*AB43+AC43,AA42,IF(100*AB43+AC43&gt;100*AB42+AC42,AA43,"-"))</f>
        <v>-</v>
      </c>
      <c r="AK47" s="4" t="s">
        <v>13</v>
      </c>
      <c r="AL47" s="5" t="s">
        <v>14</v>
      </c>
      <c r="AM47" s="6" t="s">
        <v>0</v>
      </c>
      <c r="AN47" s="4" t="s">
        <v>1</v>
      </c>
      <c r="AO47" s="6" t="s">
        <v>2</v>
      </c>
      <c r="AP47" s="7" t="s">
        <v>3</v>
      </c>
      <c r="AQ47" s="6" t="s">
        <v>4</v>
      </c>
      <c r="AR47" s="6" t="s">
        <v>5</v>
      </c>
      <c r="AS47" s="6" t="s">
        <v>6</v>
      </c>
      <c r="AT47" s="6" t="s">
        <v>7</v>
      </c>
      <c r="AU47" s="4" t="s">
        <v>27</v>
      </c>
      <c r="AV47" s="6" t="s">
        <v>28</v>
      </c>
      <c r="AW47" s="6" t="s">
        <v>29</v>
      </c>
      <c r="AX47" s="7" t="s">
        <v>30</v>
      </c>
      <c r="AY47" s="4" t="s">
        <v>16</v>
      </c>
      <c r="AZ47" s="6" t="s">
        <v>17</v>
      </c>
      <c r="BA47" s="6" t="s">
        <v>18</v>
      </c>
      <c r="BB47" s="7" t="s">
        <v>19</v>
      </c>
      <c r="BC47" s="4" t="s">
        <v>9</v>
      </c>
      <c r="BD47" s="6" t="s">
        <v>10</v>
      </c>
      <c r="BE47" s="6" t="s">
        <v>11</v>
      </c>
      <c r="BF47" s="7" t="s">
        <v>12</v>
      </c>
      <c r="BG47" s="4" t="s">
        <v>20</v>
      </c>
      <c r="BH47" s="6" t="s">
        <v>16</v>
      </c>
      <c r="BI47" s="6" t="s">
        <v>17</v>
      </c>
      <c r="BJ47" s="6" t="s">
        <v>18</v>
      </c>
      <c r="BK47" s="6" t="s">
        <v>19</v>
      </c>
      <c r="BL47" s="6" t="s">
        <v>8</v>
      </c>
      <c r="BM47" s="6" t="s">
        <v>21</v>
      </c>
      <c r="BN47" s="6" t="s">
        <v>22</v>
      </c>
      <c r="BO47" s="6" t="s">
        <v>23</v>
      </c>
      <c r="BP47" s="6" t="s">
        <v>24</v>
      </c>
      <c r="BQ47" s="6" t="s">
        <v>25</v>
      </c>
      <c r="BR47" s="7" t="s">
        <v>26</v>
      </c>
      <c r="BS47" s="4" t="s">
        <v>66</v>
      </c>
      <c r="BT47" s="6" t="s">
        <v>65</v>
      </c>
      <c r="BU47" s="6" t="s">
        <v>64</v>
      </c>
      <c r="BV47" s="7" t="s">
        <v>67</v>
      </c>
    </row>
    <row r="48" spans="2:74" ht="12.75" customHeight="1" x14ac:dyDescent="0.2">
      <c r="B48" s="121">
        <v>40344</v>
      </c>
      <c r="C48" s="122"/>
      <c r="D48" s="70" t="s">
        <v>93</v>
      </c>
      <c r="E48" s="57"/>
      <c r="F48" s="57"/>
      <c r="G48" s="64" t="s">
        <v>94</v>
      </c>
      <c r="I48" s="46">
        <f>AH48</f>
        <v>1</v>
      </c>
      <c r="J48" s="69" t="str">
        <f>INDEX(AL48:AL51,MATCH(AJ48,$AK48:$AK51,0))</f>
        <v>Italy</v>
      </c>
      <c r="K48" s="81">
        <f>INDEX(AM48:AM51,MATCH(AJ48,$AK48:$AK51,0))</f>
        <v>0</v>
      </c>
      <c r="L48" s="82">
        <f>INDEX(AN48:AN51,MATCH(AJ48,$AK48:$AK51,0))</f>
        <v>0</v>
      </c>
      <c r="M48" s="81">
        <f>INDEX(AO48:AO51,MATCH(AJ48,$AK48:$AK51,0))</f>
        <v>0</v>
      </c>
      <c r="N48" s="83">
        <f>INDEX(AP48:AP51,MATCH(AJ48,$AK48:$AK51,0))</f>
        <v>0</v>
      </c>
      <c r="S48" s="96"/>
      <c r="T48" s="96"/>
      <c r="U48" s="96"/>
      <c r="V48" s="96"/>
      <c r="W48" s="96"/>
      <c r="X48" s="97"/>
      <c r="Y48" s="102"/>
      <c r="Z48" s="103"/>
      <c r="AA48" s="105"/>
      <c r="AH48" s="29">
        <v>1</v>
      </c>
      <c r="AI48" s="21">
        <f>ROUND(AJ48,0)</f>
        <v>2</v>
      </c>
      <c r="AJ48" s="22">
        <f>MIN(AK48:AK51)</f>
        <v>2.4500000000000002</v>
      </c>
      <c r="AK48" s="23">
        <f>SUM(BC48:BF48)+2.45</f>
        <v>2.4500000000000002</v>
      </c>
      <c r="AL48" s="8" t="str">
        <f>D47</f>
        <v>Italy</v>
      </c>
      <c r="AM48" s="9">
        <f>SUM(AQ48:AT48)</f>
        <v>0</v>
      </c>
      <c r="AN48" s="10">
        <f>E47+E49+F51</f>
        <v>0</v>
      </c>
      <c r="AO48" s="9">
        <f>F47+F49+E51</f>
        <v>0</v>
      </c>
      <c r="AP48" s="11">
        <f>AN48-AO48</f>
        <v>0</v>
      </c>
      <c r="AQ48" s="9" t="s">
        <v>15</v>
      </c>
      <c r="AR48" s="9">
        <f>IF(ISBLANK(E47),0,IF(E47&gt;F47,3,IF(E47=F47,1,0)))</f>
        <v>0</v>
      </c>
      <c r="AS48" s="9">
        <f>IF(ISBLANK(E49),0,IF(E49&gt;F49,3,IF(E49=F49,1,0)))</f>
        <v>0</v>
      </c>
      <c r="AT48" s="9">
        <f>IF(ISBLANK(F51),0,IF(F51&gt;E51,3,IF(F51=E51,1,0)))</f>
        <v>0</v>
      </c>
      <c r="AU48" s="10" t="s">
        <v>15</v>
      </c>
      <c r="AV48" s="9" t="b">
        <f>(10*(AP48-AP49)+AN48-AN49&gt;0)</f>
        <v>0</v>
      </c>
      <c r="AW48" s="9" t="b">
        <f>10*(AP48-AP50)+AN48-AN50&gt;0</f>
        <v>0</v>
      </c>
      <c r="AX48" s="11" t="b">
        <f>10*(AP48-AP51)+AN48-AN51&gt;0</f>
        <v>0</v>
      </c>
      <c r="AY48" s="10">
        <f>10000*(AR48+AS48)+(E49-F49+E47-F47)*100+(E49+E47)</f>
        <v>0</v>
      </c>
      <c r="AZ48" s="9">
        <f>10000*(AR48+AT48)+(E47-F47+F51-E51)*100+(E47+F51)</f>
        <v>0</v>
      </c>
      <c r="BA48" s="9">
        <f>10000*(AS48+AT48)+(F51-E51+E49-F49)*100+(F51+E49)</f>
        <v>0</v>
      </c>
      <c r="BB48" s="11" t="s">
        <v>15</v>
      </c>
      <c r="BC48" s="10" t="s">
        <v>15</v>
      </c>
      <c r="BD48" s="12">
        <f>IF($AM48&gt;$AM49,-0.5,IF($AM49&gt;$AM48,0.5,IF(AV48,-0.5,IF(AU49,0.5,BT48))))</f>
        <v>0</v>
      </c>
      <c r="BE48" s="12">
        <f>IF($AM48&gt;$AM50,-0.5,IF($AM50&gt;$AM48,0.5,IF(AW48,-0.5,IF(AU50,0.5,BU48))))</f>
        <v>0</v>
      </c>
      <c r="BF48" s="13">
        <f>IF($AM48&gt;$AM51,-0.5,IF($AM51&gt;$AM48,0.5,IF(AX48,-0.5,IF(AU51,0.5,BV48))))</f>
        <v>0</v>
      </c>
      <c r="BG48" s="14" t="b">
        <f>AND(AND(AM48=AM49,AM49=AM50,AM50=AM51),AND(AN48=AN49,AN49=AN50,AN50=AN51),AND(AO48=AO49,AO49=AO50,AO50=AO51))</f>
        <v>1</v>
      </c>
      <c r="BH48" s="14" t="b">
        <f>AND(NOT(BG48),AM48=AM49,AM48=AM50,AN48=AN49,AN48=AN50,AO48=AO49,AO48=AO50)</f>
        <v>0</v>
      </c>
      <c r="BI48" s="14" t="b">
        <f>AND(NOT(BG48),AM48=AM49,AM48=AM51,AN48=AN49,AN48=AN51,AO48=AO49,AO48=AO51)</f>
        <v>0</v>
      </c>
      <c r="BJ48" s="14" t="b">
        <f>AND(NOT(BG48),AM48=AM50,AM48=AM51,AN48=AN50,AN48=AN51,AO48=AO50,AO48=AO51)</f>
        <v>0</v>
      </c>
      <c r="BK48" s="14" t="b">
        <f>AND(NOT(BG48),AM49=AM50,AM49=AM51,AN49=AN50,AN49=AN51,AO49=AO50,AO49=AO51)</f>
        <v>0</v>
      </c>
      <c r="BL48" s="14" t="b">
        <f>AND(NOT(BG48),NOT(BH48),NOT(BI48),AM48=AM49,AN48=AN49,AO48=AO49)</f>
        <v>0</v>
      </c>
      <c r="BM48" s="14" t="b">
        <f>AND(NOT(BG48),NOT(BH48),NOT(BJ48),AM48=AM50,AN48=AN50,AO48=AO50)</f>
        <v>0</v>
      </c>
      <c r="BN48" s="14" t="b">
        <f>AND(NOT(BG48),NOT(BI48),NOT(BJ48),AM48=AM51,AN48=AN51,AO48=AO51)</f>
        <v>0</v>
      </c>
      <c r="BO48" s="14" t="b">
        <f>AND(NOT(BG48),NOT(BH48),NOT(BK48),AM49=AM50,AN49=AN50)</f>
        <v>0</v>
      </c>
      <c r="BP48" s="14" t="b">
        <f>AND(NOT(BG48),NOT(BI48),NOT(BK48),AM49=AM51,AN49=AN51,AO49=AO51)</f>
        <v>0</v>
      </c>
      <c r="BQ48" s="14" t="b">
        <f>AND(NOT(BG48),NOT(BJ48),NOT(BK48),AM50=AM51,AN50=AN51,AO50=AO51)</f>
        <v>0</v>
      </c>
      <c r="BR48" s="14" t="b">
        <f t="array" ref="BR48">AND(NOT(BG48:BQ48))</f>
        <v>0</v>
      </c>
      <c r="BS48" s="10" t="s">
        <v>15</v>
      </c>
      <c r="BT48" s="9">
        <f>IF($BL48,IF(F47-E47&lt;0,-0.5,IF(E47-F47&lt;0,0.5,0)),IF($BH48,IF($AY48&gt;$AY49,-0.5,IF($AY48&lt;$AY49,0.5,0)),IF($BI48,IF($AZ48&gt;$AZ49,-0.5, IF($AZ48&lt;$AZ49,0.5,0)),0)))</f>
        <v>0</v>
      </c>
      <c r="BU48" s="9">
        <f>IF($BM48,IF(F49-E49&lt;0,-0.5,IF(E49-F49&lt;0,0.5,0)),IF($BH48,IF($AY48&gt;$AY50,-0.5,IF($AY48&lt;$AY50,0.5,0)),IF($BJ48,IF($BA48&gt;$BA50,-0.5,IF($BA48&lt;$BA50,0.5,0)),0)))</f>
        <v>0</v>
      </c>
      <c r="BV48" s="11">
        <f>IF($BN48,IF(E51-F51&lt;0,-0.5,IF(F51-E51&lt;0,0.5,0)),IF($BI48,IF($AZ48&gt;$AZ51,-0.5,IF($AZ48&lt;$AZ51,0.5,0)),IF($BJ48,IF($BA48&gt;$BA51,-0.5, IF($BA48&lt;$BA51,0.5,0)),0)))</f>
        <v>0</v>
      </c>
    </row>
    <row r="49" spans="2:74" x14ac:dyDescent="0.2">
      <c r="B49" s="121">
        <v>40349</v>
      </c>
      <c r="C49" s="122"/>
      <c r="D49" s="70" t="str">
        <f>D47</f>
        <v>Italy</v>
      </c>
      <c r="E49" s="57"/>
      <c r="F49" s="57"/>
      <c r="G49" s="64" t="str">
        <f>D48</f>
        <v>New Zealand</v>
      </c>
      <c r="I49" s="47">
        <f>AH49</f>
        <v>1</v>
      </c>
      <c r="J49" s="70" t="str">
        <f>INDEX(AL48:AL51,MATCH(AJ49,$AK48:$AK51,0))</f>
        <v>Paraguay</v>
      </c>
      <c r="K49" s="84">
        <f>INDEX(AM48:AM51,MATCH(AJ49,$AK48:$AK51,0))</f>
        <v>0</v>
      </c>
      <c r="L49" s="85">
        <f>INDEX(AN48:AN51,MATCH(AJ49,$AK48:$AK51,0))</f>
        <v>0</v>
      </c>
      <c r="M49" s="84">
        <f>INDEX(AO48:AO51,MATCH(AJ49,$AK48:$AK51,0))</f>
        <v>0</v>
      </c>
      <c r="N49" s="86">
        <f>INDEX(AP48:AP51,MATCH(AJ49,$AK48:$AK51,0))</f>
        <v>0</v>
      </c>
      <c r="S49" s="98"/>
      <c r="T49" s="98"/>
      <c r="U49" s="98"/>
      <c r="V49" s="98"/>
      <c r="W49" s="98"/>
      <c r="X49" s="99"/>
      <c r="Y49" s="100" t="s">
        <v>114</v>
      </c>
      <c r="Z49" s="101"/>
      <c r="AA49" s="104" t="str">
        <f>IF(100*AB42+AC42&gt;100*AB43+AC43,AA43,IF(100*AB43+AC43&gt;100*AB42+AC42,AA42,"-"))</f>
        <v>-</v>
      </c>
      <c r="AH49" s="29">
        <f>IF(ROUND(AJ49,0)=ROUND(AJ48,0),AH48,2)</f>
        <v>1</v>
      </c>
      <c r="AI49" s="21">
        <f>ROUND(AJ49,0)</f>
        <v>2</v>
      </c>
      <c r="AJ49" s="22">
        <f>MAX(MIN(AK48:AK50),MIN(AK48,AK49,AK51),MIN(AK48,AK50,AK51),MIN(AK49:AK51))</f>
        <v>2.46</v>
      </c>
      <c r="AK49" s="24">
        <f>SUM(BC49:BF49)+2.46</f>
        <v>2.46</v>
      </c>
      <c r="AL49" s="8" t="str">
        <f>G47</f>
        <v>Paraguay</v>
      </c>
      <c r="AM49" s="9">
        <f>SUM(AQ49:AT49)</f>
        <v>0</v>
      </c>
      <c r="AN49" s="10">
        <f>F47+F50+E52</f>
        <v>0</v>
      </c>
      <c r="AO49" s="9">
        <f>E47+E50+F52</f>
        <v>0</v>
      </c>
      <c r="AP49" s="11">
        <f>AN49-AO49</f>
        <v>0</v>
      </c>
      <c r="AQ49" s="9">
        <f>IF(ISBLANK(F47),0,IF(AR48=3,0,IF(AR48=1,1,3)))</f>
        <v>0</v>
      </c>
      <c r="AR49" s="9" t="s">
        <v>15</v>
      </c>
      <c r="AS49" s="9">
        <f>IF(ISBLANK(E52),0,IF(AR50=3,0,IF(AR50=1,1,3)))</f>
        <v>0</v>
      </c>
      <c r="AT49" s="9">
        <f>IF(ISBLANK(F50),0,IF(F50&gt;E50,3,IF(F50=E50,1,0)))</f>
        <v>0</v>
      </c>
      <c r="AU49" s="10" t="b">
        <f>(10*(AP48-AP49)+AN48-AN49&lt;0)</f>
        <v>0</v>
      </c>
      <c r="AV49" s="9" t="s">
        <v>15</v>
      </c>
      <c r="AW49" s="9" t="b">
        <f>10*(AP49-AP50)+AN49-AN50&gt;0</f>
        <v>0</v>
      </c>
      <c r="AX49" s="11" t="b">
        <f>10*(AP49-AP51)+AN49-AN51&gt;0</f>
        <v>0</v>
      </c>
      <c r="AY49" s="10">
        <f>10000*(AQ49+AS49)+(F47-E47+E52-F52)*100+(F47+E52)</f>
        <v>0</v>
      </c>
      <c r="AZ49" s="9">
        <f>10000*(AQ49+AT49)+(F47-E47+F50-E50)*100+(F47+F50)</f>
        <v>0</v>
      </c>
      <c r="BA49" s="9" t="s">
        <v>15</v>
      </c>
      <c r="BB49" s="11">
        <f>10000*(AS49+AT49)+(F50-E50+E52-F52)*100+(F50+E52)</f>
        <v>0</v>
      </c>
      <c r="BC49" s="16">
        <f>-BD48</f>
        <v>0</v>
      </c>
      <c r="BD49" s="9" t="s">
        <v>15</v>
      </c>
      <c r="BE49" s="12">
        <f>IF($AM49&gt;$AM50,-0.5,IF($AM50&gt;$AM49,0.5,IF(AW49,-0.5,IF(AV50,0.5,BU49))))</f>
        <v>0</v>
      </c>
      <c r="BF49" s="13">
        <f>IF($AM49&gt;$AM51,-0.5,IF($AM51&gt;$AM49,0.5,IF(AX49,-0.5,IF(AV51,0.5,BV49))))</f>
        <v>0</v>
      </c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10"/>
      <c r="BT49" s="9" t="s">
        <v>15</v>
      </c>
      <c r="BU49" s="9">
        <f>IF($BO48,IF(F52-E52&lt;0,-0.5,IF(E52-F52&lt;0,0.5,0)),IF($BH48,IF($AY49&gt;$AY50,-0.5,IF($AY49&lt;$AY50,0.5,0)),IF($BK48,IF($BB49&gt;$BB50,-0.5,IF($BB49&lt;$BB50,0.5,0)),0)))</f>
        <v>0</v>
      </c>
      <c r="BV49" s="11">
        <f>IF($BP48,IF(E50-F50&lt;0,-0.5,IF(F50-E50&lt;0,0.5,0)),IF($BI48,IF($AZ49&gt;$AZ51,-0.5,IF($AZ49&lt;$AZ51,0.5,0)),IF($BK48,IF($BB49&gt;$BB51,-0.5,IF($BB49&lt;$BB51,0.5,0)),0)))</f>
        <v>0</v>
      </c>
    </row>
    <row r="50" spans="2:74" x14ac:dyDescent="0.2">
      <c r="B50" s="121">
        <v>40349</v>
      </c>
      <c r="C50" s="122"/>
      <c r="D50" s="70" t="str">
        <f>G48</f>
        <v>Slovakia</v>
      </c>
      <c r="E50" s="57"/>
      <c r="F50" s="57"/>
      <c r="G50" s="64" t="str">
        <f>G47</f>
        <v>Paraguay</v>
      </c>
      <c r="I50" s="47">
        <f>AH50</f>
        <v>1</v>
      </c>
      <c r="J50" s="70" t="str">
        <f>INDEX(AL48:AL51,MATCH(AJ50,$AK48:$AK51,0))</f>
        <v>New Zealand</v>
      </c>
      <c r="K50" s="84">
        <f>INDEX(AM48:AM51,MATCH(AJ50,$AK48:$AK51,0))</f>
        <v>0</v>
      </c>
      <c r="L50" s="85">
        <f>INDEX(AN48:AN51,MATCH(AJ50,$AK48:$AK51,0))</f>
        <v>0</v>
      </c>
      <c r="M50" s="84">
        <f>INDEX(AO48:AO51,MATCH(AJ50,$AK48:$AK51,0))</f>
        <v>0</v>
      </c>
      <c r="N50" s="86">
        <f>INDEX(AP48:AP51,MATCH(AJ50,$AK48:$AK51,0))</f>
        <v>0</v>
      </c>
      <c r="Y50" s="102"/>
      <c r="Z50" s="103"/>
      <c r="AA50" s="105"/>
      <c r="AH50" s="29">
        <f>IF(ROUND(AJ50,0)=ROUND(AJ49,0),AH49,3)</f>
        <v>1</v>
      </c>
      <c r="AI50" s="21">
        <f>ROUND(AJ50,0)</f>
        <v>2</v>
      </c>
      <c r="AJ50" s="22">
        <f>MIN(MAX(AK48:AK50),MAX(AK48,AK49,AK51),MAX(AK48,AK50,AK51),MAX(AK49:AK51))</f>
        <v>2.4700000000000002</v>
      </c>
      <c r="AK50" s="24">
        <f>SUM(BC50:BF50)+2.47</f>
        <v>2.4700000000000002</v>
      </c>
      <c r="AL50" s="8" t="str">
        <f>D48</f>
        <v>New Zealand</v>
      </c>
      <c r="AM50" s="9">
        <f>SUM(AQ50:AT50)</f>
        <v>0</v>
      </c>
      <c r="AN50" s="10">
        <f>E48+F49+F52</f>
        <v>0</v>
      </c>
      <c r="AO50" s="9">
        <f>F48+E49+E52</f>
        <v>0</v>
      </c>
      <c r="AP50" s="11">
        <f>AN50-AO50</f>
        <v>0</v>
      </c>
      <c r="AQ50" s="9">
        <f>IF(ISBLANK(F49),0,IF(AS48=3,0,IF(AS48=1,1,3)))</f>
        <v>0</v>
      </c>
      <c r="AR50" s="9">
        <f>IF(ISBLANK(F52),0,IF(F52&gt;E52,3,IF(F52=E52,1,0)))</f>
        <v>0</v>
      </c>
      <c r="AS50" s="9" t="s">
        <v>15</v>
      </c>
      <c r="AT50" s="9">
        <f>IF(ISBLANK(E48),0,IF(E48&gt;F48,3,IF(E48=F48,1,0)))</f>
        <v>0</v>
      </c>
      <c r="AU50" s="10" t="b">
        <f>10*(AP48-AP50)+AN48-AN50&lt;0</f>
        <v>0</v>
      </c>
      <c r="AV50" s="9" t="b">
        <f>10*(AP49-AP50)+AN49-AN50&lt;0</f>
        <v>0</v>
      </c>
      <c r="AW50" s="9" t="s">
        <v>15</v>
      </c>
      <c r="AX50" s="11" t="b">
        <f>10*(AP50-AP51)+AN50-AN51&gt;0</f>
        <v>0</v>
      </c>
      <c r="AY50" s="10">
        <f>10000*(AQ50+AR50)+(F49-E49+F52-E52)*100+(F49+F52)</f>
        <v>0</v>
      </c>
      <c r="AZ50" s="9" t="s">
        <v>15</v>
      </c>
      <c r="BA50" s="9">
        <f>10000*(AQ50+AT50)+(E48-F48+F49-E49)*100+(E48+F49)</f>
        <v>0</v>
      </c>
      <c r="BB50" s="11">
        <f>10000*(AR50+AT50)+(E48-F48+F52-E52)*100+(E48+F52)</f>
        <v>0</v>
      </c>
      <c r="BC50" s="16">
        <f>-BE48</f>
        <v>0</v>
      </c>
      <c r="BD50" s="12">
        <f>-BE49</f>
        <v>0</v>
      </c>
      <c r="BE50" s="12" t="s">
        <v>15</v>
      </c>
      <c r="BF50" s="13">
        <f>IF($AM50&gt;$AM51,-0.5,IF($AM51&gt;$AM50,0.5,IF(AX50,-0.5,IF(AW51,0.5,BV50))))</f>
        <v>0</v>
      </c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10"/>
      <c r="BT50" s="9"/>
      <c r="BU50" s="9" t="s">
        <v>15</v>
      </c>
      <c r="BV50" s="11">
        <f>IF($BQ48,IF(F48-E48&lt;0,-0.5,IF(E48-F48&lt;0,0.5,0)),IF($BJ48,IF($BA50&gt;$BA51,-0.5,IF($BA50&lt;$BA51,0.5,0)),IF($BK48,IF($BB50&gt;$BB51,-0.5,IF($BB50&lt;$BB51,0.5,0)),0)))</f>
        <v>0</v>
      </c>
    </row>
    <row r="51" spans="2:74" x14ac:dyDescent="0.2">
      <c r="B51" s="121">
        <v>40353</v>
      </c>
      <c r="C51" s="122"/>
      <c r="D51" s="70" t="str">
        <f>G48</f>
        <v>Slovakia</v>
      </c>
      <c r="E51" s="57"/>
      <c r="F51" s="57"/>
      <c r="G51" s="64" t="str">
        <f>D47</f>
        <v>Italy</v>
      </c>
      <c r="I51" s="48">
        <f>AH51</f>
        <v>1</v>
      </c>
      <c r="J51" s="71" t="str">
        <f>INDEX(AL48:AL51,MATCH(AJ51,$AK48:$AK51,0))</f>
        <v>Slovakia</v>
      </c>
      <c r="K51" s="87">
        <f>INDEX(AM48:AM51,MATCH(AJ51,$AK48:$AK51,0))</f>
        <v>0</v>
      </c>
      <c r="L51" s="88">
        <f>INDEX(AN48:AN51,MATCH(AJ51,$AK48:$AK51,0))</f>
        <v>0</v>
      </c>
      <c r="M51" s="87">
        <f>INDEX(AO48:AO51,MATCH(AJ51,$AK48:$AK51,0))</f>
        <v>0</v>
      </c>
      <c r="N51" s="89">
        <f>INDEX(AP48:AP51,MATCH(AJ51,$AK48:$AK51,0))</f>
        <v>0</v>
      </c>
      <c r="AH51" s="29">
        <f>IF(ROUND(AJ51,0)=ROUND(AJ50,0),AH50,4)</f>
        <v>1</v>
      </c>
      <c r="AI51" s="21">
        <f>ROUND(AJ51,0)</f>
        <v>2</v>
      </c>
      <c r="AJ51" s="22">
        <f>MAX(AK48:AK51)</f>
        <v>2.48</v>
      </c>
      <c r="AK51" s="25">
        <f>SUM(BC51:BF51)+2.48</f>
        <v>2.48</v>
      </c>
      <c r="AL51" s="17" t="str">
        <f>G48</f>
        <v>Slovakia</v>
      </c>
      <c r="AM51" s="14">
        <f>SUM(AQ51:AT51)</f>
        <v>0</v>
      </c>
      <c r="AN51" s="18">
        <f>F48+E50+E51</f>
        <v>0</v>
      </c>
      <c r="AO51" s="14">
        <f>E48+F50+F51</f>
        <v>0</v>
      </c>
      <c r="AP51" s="15">
        <f>AN51-AO51</f>
        <v>0</v>
      </c>
      <c r="AQ51" s="14">
        <f>IF(ISBLANK(E51),0,IF(AT48=3,0,IF(AT48=1,1,3)))</f>
        <v>0</v>
      </c>
      <c r="AR51" s="14">
        <f>IF(ISBLANK(E50),0,IF(AT49=3,0,IF(AT49=1,1,3)))</f>
        <v>0</v>
      </c>
      <c r="AS51" s="14">
        <f>IF(ISBLANK(F48),0,IF(AT50=3,0,IF(AT50=1,1,3)))</f>
        <v>0</v>
      </c>
      <c r="AT51" s="14" t="s">
        <v>15</v>
      </c>
      <c r="AU51" s="18" t="b">
        <f>10*(AP48-AP51)+AN48-AN51&lt;0</f>
        <v>0</v>
      </c>
      <c r="AV51" s="14" t="b">
        <f>10*(AP49-AP51)+AN49-AN51&lt;0</f>
        <v>0</v>
      </c>
      <c r="AW51" s="14" t="b">
        <f>10*(AP50-AP51)+AN50-AN51&lt;0</f>
        <v>0</v>
      </c>
      <c r="AX51" s="15" t="s">
        <v>15</v>
      </c>
      <c r="AY51" s="18" t="s">
        <v>15</v>
      </c>
      <c r="AZ51" s="14">
        <f>10000*(AQ51+AR51)+(E50-F50+E51-F51)*100+(E50+E51)</f>
        <v>0</v>
      </c>
      <c r="BA51" s="14">
        <f>10000*(AQ51+AS51)+(E51-F51+F48-E48)*100+(E51+F48)</f>
        <v>0</v>
      </c>
      <c r="BB51" s="15">
        <f>10000*(AR51+AS51)+(E50-F50+F48-E48)*100+(E50+F48)</f>
        <v>0</v>
      </c>
      <c r="BC51" s="19">
        <f>-BF48</f>
        <v>0</v>
      </c>
      <c r="BD51" s="20">
        <f>-BF49</f>
        <v>0</v>
      </c>
      <c r="BE51" s="20">
        <f>-BF50</f>
        <v>0</v>
      </c>
      <c r="BF51" s="15" t="s">
        <v>15</v>
      </c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18"/>
      <c r="BT51" s="14"/>
      <c r="BU51" s="14"/>
      <c r="BV51" s="15" t="s">
        <v>15</v>
      </c>
    </row>
    <row r="52" spans="2:74" x14ac:dyDescent="0.2">
      <c r="B52" s="123">
        <v>40353</v>
      </c>
      <c r="C52" s="124"/>
      <c r="D52" s="71" t="str">
        <f>G47</f>
        <v>Paraguay</v>
      </c>
      <c r="E52" s="57"/>
      <c r="F52" s="57"/>
      <c r="G52" s="65" t="str">
        <f>D48</f>
        <v>New Zealand</v>
      </c>
      <c r="I52" s="36"/>
      <c r="J52" s="49" t="str">
        <f>IF(OR(I50&lt;3,I49&lt;2),"Incomplete"," ")</f>
        <v>Incomplete</v>
      </c>
    </row>
    <row r="53" spans="2:74" x14ac:dyDescent="0.2">
      <c r="G53" s="68"/>
      <c r="I53" s="36"/>
    </row>
    <row r="54" spans="2:74" x14ac:dyDescent="0.2">
      <c r="B54" s="61" t="str">
        <f>J55</f>
        <v>Group G</v>
      </c>
      <c r="C54" s="60"/>
      <c r="D54" s="58"/>
      <c r="E54" s="59"/>
      <c r="F54" s="59"/>
      <c r="G54" s="62"/>
      <c r="I54" s="36"/>
    </row>
    <row r="55" spans="2:74" x14ac:dyDescent="0.2">
      <c r="B55" s="121">
        <v>40344</v>
      </c>
      <c r="C55" s="122"/>
      <c r="D55" s="69" t="s">
        <v>95</v>
      </c>
      <c r="E55" s="57"/>
      <c r="F55" s="57"/>
      <c r="G55" s="63" t="s">
        <v>96</v>
      </c>
      <c r="I55" s="36"/>
      <c r="J55" s="61" t="s">
        <v>105</v>
      </c>
      <c r="K55" s="72" t="s">
        <v>0</v>
      </c>
      <c r="L55" s="72" t="s">
        <v>31</v>
      </c>
      <c r="M55" s="72" t="s">
        <v>32</v>
      </c>
      <c r="N55" s="73" t="str">
        <f>"+/-"</f>
        <v>+/-</v>
      </c>
      <c r="AK55" s="4" t="s">
        <v>13</v>
      </c>
      <c r="AL55" s="5" t="s">
        <v>14</v>
      </c>
      <c r="AM55" s="6" t="s">
        <v>0</v>
      </c>
      <c r="AN55" s="4" t="s">
        <v>1</v>
      </c>
      <c r="AO55" s="6" t="s">
        <v>2</v>
      </c>
      <c r="AP55" s="7" t="s">
        <v>3</v>
      </c>
      <c r="AQ55" s="6" t="s">
        <v>4</v>
      </c>
      <c r="AR55" s="6" t="s">
        <v>5</v>
      </c>
      <c r="AS55" s="6" t="s">
        <v>6</v>
      </c>
      <c r="AT55" s="6" t="s">
        <v>7</v>
      </c>
      <c r="AU55" s="4" t="s">
        <v>27</v>
      </c>
      <c r="AV55" s="6" t="s">
        <v>28</v>
      </c>
      <c r="AW55" s="6" t="s">
        <v>29</v>
      </c>
      <c r="AX55" s="7" t="s">
        <v>30</v>
      </c>
      <c r="AY55" s="4" t="s">
        <v>16</v>
      </c>
      <c r="AZ55" s="6" t="s">
        <v>17</v>
      </c>
      <c r="BA55" s="6" t="s">
        <v>18</v>
      </c>
      <c r="BB55" s="7" t="s">
        <v>19</v>
      </c>
      <c r="BC55" s="4" t="s">
        <v>9</v>
      </c>
      <c r="BD55" s="6" t="s">
        <v>10</v>
      </c>
      <c r="BE55" s="6" t="s">
        <v>11</v>
      </c>
      <c r="BF55" s="7" t="s">
        <v>12</v>
      </c>
      <c r="BG55" s="4" t="s">
        <v>20</v>
      </c>
      <c r="BH55" s="6" t="s">
        <v>16</v>
      </c>
      <c r="BI55" s="6" t="s">
        <v>17</v>
      </c>
      <c r="BJ55" s="6" t="s">
        <v>18</v>
      </c>
      <c r="BK55" s="6" t="s">
        <v>19</v>
      </c>
      <c r="BL55" s="6" t="s">
        <v>8</v>
      </c>
      <c r="BM55" s="6" t="s">
        <v>21</v>
      </c>
      <c r="BN55" s="6" t="s">
        <v>22</v>
      </c>
      <c r="BO55" s="6" t="s">
        <v>23</v>
      </c>
      <c r="BP55" s="6" t="s">
        <v>24</v>
      </c>
      <c r="BQ55" s="6" t="s">
        <v>25</v>
      </c>
      <c r="BR55" s="7" t="s">
        <v>26</v>
      </c>
      <c r="BS55" s="4" t="s">
        <v>66</v>
      </c>
      <c r="BT55" s="6" t="s">
        <v>65</v>
      </c>
      <c r="BU55" s="6" t="s">
        <v>64</v>
      </c>
      <c r="BV55" s="7" t="s">
        <v>67</v>
      </c>
    </row>
    <row r="56" spans="2:74" x14ac:dyDescent="0.2">
      <c r="B56" s="121">
        <v>40344</v>
      </c>
      <c r="C56" s="122"/>
      <c r="D56" s="70" t="s">
        <v>97</v>
      </c>
      <c r="E56" s="57"/>
      <c r="F56" s="57"/>
      <c r="G56" s="64" t="s">
        <v>73</v>
      </c>
      <c r="I56" s="46">
        <f>AH56</f>
        <v>1</v>
      </c>
      <c r="J56" s="69" t="str">
        <f>INDEX(AL56:AL59,MATCH(AJ56,$AK56:$AK59,0))</f>
        <v>Brazil</v>
      </c>
      <c r="K56" s="81">
        <f>INDEX(AM56:AM59,MATCH(AJ56,$AK56:$AK59,0))</f>
        <v>0</v>
      </c>
      <c r="L56" s="82">
        <f>INDEX(AN56:AN59,MATCH(AJ56,$AK56:$AK59,0))</f>
        <v>0</v>
      </c>
      <c r="M56" s="81">
        <f>INDEX(AO56:AO59,MATCH(AJ56,$AK56:$AK59,0))</f>
        <v>0</v>
      </c>
      <c r="N56" s="83">
        <f>INDEX(AP56:AP59,MATCH(AJ56,$AK56:$AK59,0))</f>
        <v>0</v>
      </c>
      <c r="AH56" s="29">
        <v>1</v>
      </c>
      <c r="AI56" s="21">
        <f>ROUND(AJ56,0)</f>
        <v>2</v>
      </c>
      <c r="AJ56" s="22">
        <f>MIN(AK56:AK59)</f>
        <v>2.4500000000000002</v>
      </c>
      <c r="AK56" s="23">
        <f>SUM(BC56:BF56)+2.45</f>
        <v>2.4500000000000002</v>
      </c>
      <c r="AL56" s="8" t="str">
        <f>D55</f>
        <v>Brazil</v>
      </c>
      <c r="AM56" s="9">
        <f>SUM(AQ56:AT56)</f>
        <v>0</v>
      </c>
      <c r="AN56" s="10">
        <f>E55+E57+F59</f>
        <v>0</v>
      </c>
      <c r="AO56" s="9">
        <f>F55+F57+E59</f>
        <v>0</v>
      </c>
      <c r="AP56" s="11">
        <f>AN56-AO56</f>
        <v>0</v>
      </c>
      <c r="AQ56" s="9" t="s">
        <v>15</v>
      </c>
      <c r="AR56" s="9">
        <f>IF(ISBLANK(E55),0,IF(E55&gt;F55,3,IF(E55=F55,1,0)))</f>
        <v>0</v>
      </c>
      <c r="AS56" s="9">
        <f>IF(ISBLANK(E57),0,IF(E57&gt;F57,3,IF(E57=F57,1,0)))</f>
        <v>0</v>
      </c>
      <c r="AT56" s="9">
        <f>IF(ISBLANK(F59),0,IF(F59&gt;E59,3,IF(F59=E59,1,0)))</f>
        <v>0</v>
      </c>
      <c r="AU56" s="10" t="s">
        <v>15</v>
      </c>
      <c r="AV56" s="9" t="b">
        <f>(10*(AP56-AP57)+AN56-AN57&gt;0)</f>
        <v>0</v>
      </c>
      <c r="AW56" s="9" t="b">
        <f>10*(AP56-AP58)+AN56-AN58&gt;0</f>
        <v>0</v>
      </c>
      <c r="AX56" s="11" t="b">
        <f>10*(AP56-AP59)+AN56-AN59&gt;0</f>
        <v>0</v>
      </c>
      <c r="AY56" s="10">
        <f>10000*(AR56+AS56)+(E57-F57+E55-F55)*100+(E57+E55)</f>
        <v>0</v>
      </c>
      <c r="AZ56" s="9">
        <f>10000*(AR56+AT56)+(E55-F55+F59-E59)*100+(E55+F59)</f>
        <v>0</v>
      </c>
      <c r="BA56" s="9">
        <f>10000*(AS56+AT56)+(F59-E59+E57-F57)*100+(F59+E57)</f>
        <v>0</v>
      </c>
      <c r="BB56" s="11" t="s">
        <v>15</v>
      </c>
      <c r="BC56" s="10" t="s">
        <v>15</v>
      </c>
      <c r="BD56" s="12">
        <f>IF($AM56&gt;$AM57,-0.5,IF($AM57&gt;$AM56,0.5,IF(AV56,-0.5,IF(AU57,0.5,BT56))))</f>
        <v>0</v>
      </c>
      <c r="BE56" s="12">
        <f>IF($AM56&gt;$AM58,-0.5,IF($AM58&gt;$AM56,0.5,IF(AW56,-0.5,IF(AU58,0.5,BU56))))</f>
        <v>0</v>
      </c>
      <c r="BF56" s="13">
        <f>IF($AM56&gt;$AM59,-0.5,IF($AM59&gt;$AM56,0.5,IF(AX56,-0.5,IF(AU59,0.5,BV56))))</f>
        <v>0</v>
      </c>
      <c r="BG56" s="14" t="b">
        <f>AND(AND(AM56=AM57,AM57=AM58,AM58=AM59),AND(AN56=AN57,AN57=AN58,AN58=AN59),AND(AO56=AO57,AO57=AO58,AO58=AO59))</f>
        <v>1</v>
      </c>
      <c r="BH56" s="14" t="b">
        <f>AND(NOT(BG56),AM56=AM57,AM56=AM58,AN56=AN57,AN56=AN58,AO56=AO57,AO56=AO58)</f>
        <v>0</v>
      </c>
      <c r="BI56" s="14" t="b">
        <f>AND(NOT(BG56),AM56=AM57,AM56=AM59,AN56=AN57,AN56=AN59,AO56=AO57,AO56=AO59)</f>
        <v>0</v>
      </c>
      <c r="BJ56" s="14" t="b">
        <f>AND(NOT(BG56),AM56=AM58,AM56=AM59,AN56=AN58,AN56=AN59,AO56=AO58,AO56=AO59)</f>
        <v>0</v>
      </c>
      <c r="BK56" s="14" t="b">
        <f>AND(NOT(BG56),AM57=AM58,AM57=AM59,AN57=AN58,AN57=AN59,AO57=AO58,AO57=AO59)</f>
        <v>0</v>
      </c>
      <c r="BL56" s="14" t="b">
        <f>AND(NOT(BG56),NOT(BH56),NOT(BI56),AM56=AM57,AN56=AN57,AO56=AO57)</f>
        <v>0</v>
      </c>
      <c r="BM56" s="14" t="b">
        <f>AND(NOT(BG56),NOT(BH56),NOT(BJ56),AM56=AM58,AN56=AN58,AO56=AO58)</f>
        <v>0</v>
      </c>
      <c r="BN56" s="14" t="b">
        <f>AND(NOT(BG56),NOT(BI56),NOT(BJ56),AM56=AM59,AN56=AN59,AO56=AO59)</f>
        <v>0</v>
      </c>
      <c r="BO56" s="14" t="b">
        <f>AND(NOT(BG56),NOT(BH56),NOT(BK56),AM57=AM58,AN57=AN58)</f>
        <v>0</v>
      </c>
      <c r="BP56" s="14" t="b">
        <f>AND(NOT(BG56),NOT(BI56),NOT(BK56),AM57=AM59,AN57=AN59,AO57=AO59)</f>
        <v>0</v>
      </c>
      <c r="BQ56" s="14" t="b">
        <f>AND(NOT(BG56),NOT(BJ56),NOT(BK56),AM58=AM59,AN58=AN59,AO58=AO59)</f>
        <v>0</v>
      </c>
      <c r="BR56" s="14" t="b">
        <f t="array" ref="BR56">AND(NOT(BG56:BQ56))</f>
        <v>0</v>
      </c>
      <c r="BS56" s="10" t="s">
        <v>15</v>
      </c>
      <c r="BT56" s="9">
        <f>IF($BL56,IF(F55-E55&lt;0,-0.5,IF(E55-F55&lt;0,0.5,0)),IF($BH56,IF($AY56&gt;$AY57,-0.5,IF($AY56&lt;$AY57,0.5,0)),IF($BI56,IF($AZ56&gt;$AZ57,-0.5, IF($AZ56&lt;$AZ57,0.5,0)),0)))</f>
        <v>0</v>
      </c>
      <c r="BU56" s="9">
        <f>IF($BM56,IF(F57-E57&lt;0,-0.5,IF(E57-F57&lt;0,0.5,0)),IF($BH56,IF($AY56&gt;$AY58,-0.5,IF($AY56&lt;$AY58,0.5,0)),IF($BJ56,IF($BA56&gt;$BA58,-0.5,IF($BA56&lt;$BA58,0.5,0)),0)))</f>
        <v>0</v>
      </c>
      <c r="BV56" s="11">
        <f>IF($BN56,IF(E59-F59&lt;0,-0.5,IF(F59-E59&lt;0,0.5,0)),IF($BI56,IF($AZ56&gt;$AZ59,-0.5,IF($AZ56&lt;$AZ59,0.5,0)),IF($BJ56,IF($BA56&gt;$BA59,-0.5, IF($BA56&lt;$BA59,0.5,0)),0)))</f>
        <v>0</v>
      </c>
    </row>
    <row r="57" spans="2:74" x14ac:dyDescent="0.2">
      <c r="B57" s="121">
        <v>40349</v>
      </c>
      <c r="C57" s="122"/>
      <c r="D57" s="70" t="str">
        <f>D55</f>
        <v>Brazil</v>
      </c>
      <c r="E57" s="57"/>
      <c r="F57" s="57"/>
      <c r="G57" s="64" t="str">
        <f>D56</f>
        <v>Ivory Coast</v>
      </c>
      <c r="I57" s="47">
        <f>AH57</f>
        <v>1</v>
      </c>
      <c r="J57" s="70" t="str">
        <f>INDEX(AL56:AL59,MATCH(AJ57,$AK56:$AK59,0))</f>
        <v>North Korea</v>
      </c>
      <c r="K57" s="84">
        <f>INDEX(AM56:AM59,MATCH(AJ57,$AK56:$AK59,0))</f>
        <v>0</v>
      </c>
      <c r="L57" s="85">
        <f>INDEX(AN56:AN59,MATCH(AJ57,$AK56:$AK59,0))</f>
        <v>0</v>
      </c>
      <c r="M57" s="84">
        <f>INDEX(AO56:AO59,MATCH(AJ57,$AK56:$AK59,0))</f>
        <v>0</v>
      </c>
      <c r="N57" s="86">
        <f>INDEX(AP56:AP59,MATCH(AJ57,$AK56:$AK59,0))</f>
        <v>0</v>
      </c>
      <c r="AH57" s="29">
        <f>IF(ROUND(AJ57,0)=ROUND(AJ56,0),AH56,2)</f>
        <v>1</v>
      </c>
      <c r="AI57" s="21">
        <f>ROUND(AJ57,0)</f>
        <v>2</v>
      </c>
      <c r="AJ57" s="22">
        <f>MAX(MIN(AK56:AK58),MIN(AK56,AK57,AK59),MIN(AK56,AK58,AK59),MIN(AK57:AK59))</f>
        <v>2.46</v>
      </c>
      <c r="AK57" s="24">
        <f>SUM(BC57:BF57)+2.46</f>
        <v>2.46</v>
      </c>
      <c r="AL57" s="8" t="str">
        <f>G55</f>
        <v>North Korea</v>
      </c>
      <c r="AM57" s="9">
        <f>SUM(AQ57:AT57)</f>
        <v>0</v>
      </c>
      <c r="AN57" s="10">
        <f>F55+F58+E60</f>
        <v>0</v>
      </c>
      <c r="AO57" s="9">
        <f>E55+E58+F60</f>
        <v>0</v>
      </c>
      <c r="AP57" s="11">
        <f>AN57-AO57</f>
        <v>0</v>
      </c>
      <c r="AQ57" s="9">
        <f>IF(ISBLANK(F55),0,IF(AR56=3,0,IF(AR56=1,1,3)))</f>
        <v>0</v>
      </c>
      <c r="AR57" s="9" t="s">
        <v>15</v>
      </c>
      <c r="AS57" s="9">
        <f>IF(ISBLANK(E60),0,IF(AR58=3,0,IF(AR58=1,1,3)))</f>
        <v>0</v>
      </c>
      <c r="AT57" s="9">
        <f>IF(ISBLANK(F58),0,IF(F58&gt;E58,3,IF(F58=E58,1,0)))</f>
        <v>0</v>
      </c>
      <c r="AU57" s="10" t="b">
        <f>(10*(AP56-AP57)+AN56-AN57&lt;0)</f>
        <v>0</v>
      </c>
      <c r="AV57" s="9" t="s">
        <v>15</v>
      </c>
      <c r="AW57" s="9" t="b">
        <f>10*(AP57-AP58)+AN57-AN58&gt;0</f>
        <v>0</v>
      </c>
      <c r="AX57" s="11" t="b">
        <f>10*(AP57-AP59)+AN57-AN59&gt;0</f>
        <v>0</v>
      </c>
      <c r="AY57" s="10">
        <f>10000*(AQ57+AS57)+(F55-E55+E60-F60)*100+(F55+E60)</f>
        <v>0</v>
      </c>
      <c r="AZ57" s="9">
        <f>10000*(AQ57+AT57)+(F55-E55+F58-E58)*100+(F55+F58)</f>
        <v>0</v>
      </c>
      <c r="BA57" s="9" t="s">
        <v>15</v>
      </c>
      <c r="BB57" s="11">
        <f>10000*(AS57+AT57)+(F58-E58+E60-F60)*100+(F58+E60)</f>
        <v>0</v>
      </c>
      <c r="BC57" s="16">
        <f>-BD56</f>
        <v>0</v>
      </c>
      <c r="BD57" s="9" t="s">
        <v>15</v>
      </c>
      <c r="BE57" s="12">
        <f>IF($AM57&gt;$AM58,-0.5,IF($AM58&gt;$AM57,0.5,IF(AW57,-0.5,IF(AV58,0.5,BU57))))</f>
        <v>0</v>
      </c>
      <c r="BF57" s="13">
        <f>IF($AM57&gt;$AM59,-0.5,IF($AM59&gt;$AM57,0.5,IF(AX57,-0.5,IF(AV59,0.5,BV57))))</f>
        <v>0</v>
      </c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10"/>
      <c r="BT57" s="9" t="s">
        <v>15</v>
      </c>
      <c r="BU57" s="9">
        <f>IF($BO56,IF(F60-E60&lt;0,-0.5,IF(E60-F60&lt;0,0.5,0)),IF($BH56,IF($AY57&gt;$AY58,-0.5,IF($AY57&lt;$AY58,0.5,0)),IF($BK56,IF($BB57&gt;$BB58,-0.5,IF($BB57&lt;$BB58,0.5,0)),0)))</f>
        <v>0</v>
      </c>
      <c r="BV57" s="11">
        <f>IF($BP56,IF(E58-F58&lt;0,-0.5,IF(F58-E58&lt;0,0.5,0)),IF($BI56,IF($AZ57&gt;$AZ59,-0.5,IF($AZ57&lt;$AZ59,0.5,0)),IF($BK56,IF($BB57&gt;$BB59,-0.5,IF($BB57&lt;$BB59,0.5,0)),0)))</f>
        <v>0</v>
      </c>
    </row>
    <row r="58" spans="2:74" x14ac:dyDescent="0.2">
      <c r="B58" s="121">
        <v>40350</v>
      </c>
      <c r="C58" s="122"/>
      <c r="D58" s="70" t="str">
        <f>G56</f>
        <v>Portugal</v>
      </c>
      <c r="E58" s="57"/>
      <c r="F58" s="57"/>
      <c r="G58" s="64" t="str">
        <f>G55</f>
        <v>North Korea</v>
      </c>
      <c r="I58" s="47">
        <f>AH58</f>
        <v>1</v>
      </c>
      <c r="J58" s="70" t="str">
        <f>INDEX(AL56:AL59,MATCH(AJ58,$AK56:$AK59,0))</f>
        <v>Ivory Coast</v>
      </c>
      <c r="K58" s="84">
        <f>INDEX(AM56:AM59,MATCH(AJ58,$AK56:$AK59,0))</f>
        <v>0</v>
      </c>
      <c r="L58" s="85">
        <f>INDEX(AN56:AN59,MATCH(AJ58,$AK56:$AK59,0))</f>
        <v>0</v>
      </c>
      <c r="M58" s="84">
        <f>INDEX(AO56:AO59,MATCH(AJ58,$AK56:$AK59,0))</f>
        <v>0</v>
      </c>
      <c r="N58" s="86">
        <f>INDEX(AP56:AP59,MATCH(AJ58,$AK56:$AK59,0))</f>
        <v>0</v>
      </c>
      <c r="AH58" s="29">
        <f>IF(ROUND(AJ58,0)=ROUND(AJ57,0),AH57,3)</f>
        <v>1</v>
      </c>
      <c r="AI58" s="21">
        <f>ROUND(AJ58,0)</f>
        <v>2</v>
      </c>
      <c r="AJ58" s="22">
        <f>MIN(MAX(AK56:AK58),MAX(AK56,AK57,AK59),MAX(AK56,AK58,AK59),MAX(AK57:AK59))</f>
        <v>2.4700000000000002</v>
      </c>
      <c r="AK58" s="24">
        <f>SUM(BC58:BF58)+2.47</f>
        <v>2.4700000000000002</v>
      </c>
      <c r="AL58" s="8" t="str">
        <f>D56</f>
        <v>Ivory Coast</v>
      </c>
      <c r="AM58" s="9">
        <f>SUM(AQ58:AT58)</f>
        <v>0</v>
      </c>
      <c r="AN58" s="10">
        <f>E56+F57+F60</f>
        <v>0</v>
      </c>
      <c r="AO58" s="9">
        <f>F56+E57+E60</f>
        <v>0</v>
      </c>
      <c r="AP58" s="11">
        <f>AN58-AO58</f>
        <v>0</v>
      </c>
      <c r="AQ58" s="9">
        <f>IF(ISBLANK(F57),0,IF(AS56=3,0,IF(AS56=1,1,3)))</f>
        <v>0</v>
      </c>
      <c r="AR58" s="9">
        <f>IF(ISBLANK(F60),0,IF(F60&gt;E60,3,IF(F60=E60,1,0)))</f>
        <v>0</v>
      </c>
      <c r="AS58" s="9" t="s">
        <v>15</v>
      </c>
      <c r="AT58" s="9">
        <f>IF(ISBLANK(E56),0,IF(E56&gt;F56,3,IF(E56=F56,1,0)))</f>
        <v>0</v>
      </c>
      <c r="AU58" s="10" t="b">
        <f>10*(AP56-AP58)+AN56-AN58&lt;0</f>
        <v>0</v>
      </c>
      <c r="AV58" s="9" t="b">
        <f>10*(AP57-AP58)+AN57-AN58&lt;0</f>
        <v>0</v>
      </c>
      <c r="AW58" s="9" t="s">
        <v>15</v>
      </c>
      <c r="AX58" s="11" t="b">
        <f>10*(AP58-AP59)+AN58-AN59&gt;0</f>
        <v>0</v>
      </c>
      <c r="AY58" s="10">
        <f>10000*(AQ58+AR58)+(F57-E57+F60-E60)*100+(F57+F60)</f>
        <v>0</v>
      </c>
      <c r="AZ58" s="9" t="s">
        <v>15</v>
      </c>
      <c r="BA58" s="9">
        <f>10000*(AQ58+AT58)+(E56-F56+F57-E57)*100+(E56+F57)</f>
        <v>0</v>
      </c>
      <c r="BB58" s="11">
        <f>10000*(AR58+AT58)+(E56-F56+F60-E60)*100+(E56+F60)</f>
        <v>0</v>
      </c>
      <c r="BC58" s="16">
        <f>-BE56</f>
        <v>0</v>
      </c>
      <c r="BD58" s="12">
        <f>-BE57</f>
        <v>0</v>
      </c>
      <c r="BE58" s="12" t="s">
        <v>15</v>
      </c>
      <c r="BF58" s="13">
        <f>IF($AM58&gt;$AM59,-0.5,IF($AM59&gt;$AM58,0.5,IF(AX58,-0.5,IF(AW59,0.5,BV58))))</f>
        <v>0</v>
      </c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10"/>
      <c r="BT58" s="9"/>
      <c r="BU58" s="9" t="s">
        <v>15</v>
      </c>
      <c r="BV58" s="11">
        <f>IF($BQ56,IF(F56-E56&lt;0,-0.5,IF(E56-F56&lt;0,0.5,0)),IF($BJ56,IF($BA58&gt;$BA59,-0.5,IF($BA58&lt;$BA59,0.5,0)),IF($BK56,IF($BB58&gt;$BB59,-0.5,IF($BB58&lt;$BB59,0.5,0)),0)))</f>
        <v>0</v>
      </c>
    </row>
    <row r="59" spans="2:74" x14ac:dyDescent="0.2">
      <c r="B59" s="121">
        <v>40354</v>
      </c>
      <c r="C59" s="122"/>
      <c r="D59" s="70" t="str">
        <f>G56</f>
        <v>Portugal</v>
      </c>
      <c r="E59" s="57"/>
      <c r="F59" s="57"/>
      <c r="G59" s="64" t="str">
        <f>D55</f>
        <v>Brazil</v>
      </c>
      <c r="I59" s="48">
        <f>AH59</f>
        <v>1</v>
      </c>
      <c r="J59" s="71" t="str">
        <f>INDEX(AL56:AL59,MATCH(AJ59,$AK56:$AK59,0))</f>
        <v>Portugal</v>
      </c>
      <c r="K59" s="87">
        <f>INDEX(AM56:AM59,MATCH(AJ59,$AK56:$AK59,0))</f>
        <v>0</v>
      </c>
      <c r="L59" s="88">
        <f>INDEX(AN56:AN59,MATCH(AJ59,$AK56:$AK59,0))</f>
        <v>0</v>
      </c>
      <c r="M59" s="87">
        <f>INDEX(AO56:AO59,MATCH(AJ59,$AK56:$AK59,0))</f>
        <v>0</v>
      </c>
      <c r="N59" s="89">
        <f>INDEX(AP56:AP59,MATCH(AJ59,$AK56:$AK59,0))</f>
        <v>0</v>
      </c>
      <c r="AH59" s="29">
        <f>IF(ROUND(AJ59,0)=ROUND(AJ58,0),AH58,4)</f>
        <v>1</v>
      </c>
      <c r="AI59" s="21">
        <f>ROUND(AJ59,0)</f>
        <v>2</v>
      </c>
      <c r="AJ59" s="22">
        <f>MAX(AK56:AK59)</f>
        <v>2.48</v>
      </c>
      <c r="AK59" s="25">
        <f>SUM(BC59:BF59)+2.48</f>
        <v>2.48</v>
      </c>
      <c r="AL59" s="17" t="str">
        <f>G56</f>
        <v>Portugal</v>
      </c>
      <c r="AM59" s="14">
        <f>SUM(AQ59:AT59)</f>
        <v>0</v>
      </c>
      <c r="AN59" s="18">
        <f>F56+E58+E59</f>
        <v>0</v>
      </c>
      <c r="AO59" s="14">
        <f>E56+F58+F59</f>
        <v>0</v>
      </c>
      <c r="AP59" s="15">
        <f>AN59-AO59</f>
        <v>0</v>
      </c>
      <c r="AQ59" s="14">
        <f>IF(ISBLANK(E59),0,IF(AT56=3,0,IF(AT56=1,1,3)))</f>
        <v>0</v>
      </c>
      <c r="AR59" s="14">
        <f>IF(ISBLANK(E58),0,IF(AT57=3,0,IF(AT57=1,1,3)))</f>
        <v>0</v>
      </c>
      <c r="AS59" s="14">
        <f>IF(ISBLANK(F56),0,IF(AT58=3,0,IF(AT58=1,1,3)))</f>
        <v>0</v>
      </c>
      <c r="AT59" s="14" t="s">
        <v>15</v>
      </c>
      <c r="AU59" s="18" t="b">
        <f>10*(AP56-AP59)+AN56-AN59&lt;0</f>
        <v>0</v>
      </c>
      <c r="AV59" s="14" t="b">
        <f>10*(AP57-AP59)+AN57-AN59&lt;0</f>
        <v>0</v>
      </c>
      <c r="AW59" s="14" t="b">
        <f>10*(AP58-AP59)+AN58-AN59&lt;0</f>
        <v>0</v>
      </c>
      <c r="AX59" s="15" t="s">
        <v>15</v>
      </c>
      <c r="AY59" s="18" t="s">
        <v>15</v>
      </c>
      <c r="AZ59" s="14">
        <f>10000*(AQ59+AR59)+(E58-F58+E59-F59)*100+(E58+E59)</f>
        <v>0</v>
      </c>
      <c r="BA59" s="14">
        <f>10000*(AQ59+AS59)+(E59-F59+F56-E56)*100+(E59+F56)</f>
        <v>0</v>
      </c>
      <c r="BB59" s="15">
        <f>10000*(AR59+AS59)+(E58-F58+F56-E56)*100+(E58+F56)</f>
        <v>0</v>
      </c>
      <c r="BC59" s="19">
        <f>-BF56</f>
        <v>0</v>
      </c>
      <c r="BD59" s="20">
        <f>-BF57</f>
        <v>0</v>
      </c>
      <c r="BE59" s="20">
        <f>-BF58</f>
        <v>0</v>
      </c>
      <c r="BF59" s="15" t="s">
        <v>15</v>
      </c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18"/>
      <c r="BT59" s="14"/>
      <c r="BU59" s="14"/>
      <c r="BV59" s="15" t="s">
        <v>15</v>
      </c>
    </row>
    <row r="60" spans="2:74" x14ac:dyDescent="0.2">
      <c r="B60" s="123">
        <v>40354</v>
      </c>
      <c r="C60" s="124"/>
      <c r="D60" s="71" t="str">
        <f>G55</f>
        <v>North Korea</v>
      </c>
      <c r="E60" s="57"/>
      <c r="F60" s="57"/>
      <c r="G60" s="65" t="str">
        <f>D56</f>
        <v>Ivory Coast</v>
      </c>
      <c r="I60" s="36"/>
      <c r="J60" s="49" t="str">
        <f>IF(OR(I58&lt;3,I57&lt;2),"Incomplete"," ")</f>
        <v>Incomplete</v>
      </c>
    </row>
    <row r="61" spans="2:74" x14ac:dyDescent="0.2">
      <c r="G61" s="68"/>
      <c r="I61" s="36"/>
    </row>
    <row r="62" spans="2:74" x14ac:dyDescent="0.2">
      <c r="B62" s="61" t="str">
        <f>J63</f>
        <v>Group H</v>
      </c>
      <c r="C62" s="60"/>
      <c r="D62" s="58"/>
      <c r="E62" s="59"/>
      <c r="F62" s="59"/>
      <c r="G62" s="62"/>
      <c r="I62" s="36"/>
    </row>
    <row r="63" spans="2:74" x14ac:dyDescent="0.2">
      <c r="B63" s="121">
        <v>40345</v>
      </c>
      <c r="C63" s="122"/>
      <c r="D63" s="69" t="s">
        <v>107</v>
      </c>
      <c r="E63" s="57"/>
      <c r="F63" s="57"/>
      <c r="G63" s="63" t="s">
        <v>108</v>
      </c>
      <c r="I63" s="36"/>
      <c r="J63" s="61" t="s">
        <v>106</v>
      </c>
      <c r="K63" s="72" t="s">
        <v>0</v>
      </c>
      <c r="L63" s="72" t="s">
        <v>31</v>
      </c>
      <c r="M63" s="72" t="s">
        <v>32</v>
      </c>
      <c r="N63" s="73" t="str">
        <f>"+/-"</f>
        <v>+/-</v>
      </c>
      <c r="AK63" s="4" t="s">
        <v>13</v>
      </c>
      <c r="AL63" s="5" t="s">
        <v>14</v>
      </c>
      <c r="AM63" s="6" t="s">
        <v>0</v>
      </c>
      <c r="AN63" s="4" t="s">
        <v>1</v>
      </c>
      <c r="AO63" s="6" t="s">
        <v>2</v>
      </c>
      <c r="AP63" s="7" t="s">
        <v>3</v>
      </c>
      <c r="AQ63" s="6" t="s">
        <v>4</v>
      </c>
      <c r="AR63" s="6" t="s">
        <v>5</v>
      </c>
      <c r="AS63" s="6" t="s">
        <v>6</v>
      </c>
      <c r="AT63" s="6" t="s">
        <v>7</v>
      </c>
      <c r="AU63" s="4" t="s">
        <v>27</v>
      </c>
      <c r="AV63" s="6" t="s">
        <v>28</v>
      </c>
      <c r="AW63" s="6" t="s">
        <v>29</v>
      </c>
      <c r="AX63" s="7" t="s">
        <v>30</v>
      </c>
      <c r="AY63" s="4" t="s">
        <v>16</v>
      </c>
      <c r="AZ63" s="6" t="s">
        <v>17</v>
      </c>
      <c r="BA63" s="6" t="s">
        <v>18</v>
      </c>
      <c r="BB63" s="7" t="s">
        <v>19</v>
      </c>
      <c r="BC63" s="4" t="s">
        <v>9</v>
      </c>
      <c r="BD63" s="6" t="s">
        <v>10</v>
      </c>
      <c r="BE63" s="6" t="s">
        <v>11</v>
      </c>
      <c r="BF63" s="7" t="s">
        <v>12</v>
      </c>
      <c r="BG63" s="4" t="s">
        <v>20</v>
      </c>
      <c r="BH63" s="6" t="s">
        <v>16</v>
      </c>
      <c r="BI63" s="6" t="s">
        <v>17</v>
      </c>
      <c r="BJ63" s="6" t="s">
        <v>18</v>
      </c>
      <c r="BK63" s="6" t="s">
        <v>19</v>
      </c>
      <c r="BL63" s="6" t="s">
        <v>8</v>
      </c>
      <c r="BM63" s="6" t="s">
        <v>21</v>
      </c>
      <c r="BN63" s="6" t="s">
        <v>22</v>
      </c>
      <c r="BO63" s="6" t="s">
        <v>23</v>
      </c>
      <c r="BP63" s="6" t="s">
        <v>24</v>
      </c>
      <c r="BQ63" s="6" t="s">
        <v>25</v>
      </c>
      <c r="BR63" s="7" t="s">
        <v>26</v>
      </c>
      <c r="BS63" s="4" t="s">
        <v>66</v>
      </c>
      <c r="BT63" s="6" t="s">
        <v>65</v>
      </c>
      <c r="BU63" s="6" t="s">
        <v>64</v>
      </c>
      <c r="BV63" s="7" t="s">
        <v>67</v>
      </c>
    </row>
    <row r="64" spans="2:74" x14ac:dyDescent="0.2">
      <c r="B64" s="121">
        <v>40345</v>
      </c>
      <c r="C64" s="122"/>
      <c r="D64" s="70" t="s">
        <v>69</v>
      </c>
      <c r="E64" s="57"/>
      <c r="F64" s="57"/>
      <c r="G64" s="64" t="s">
        <v>109</v>
      </c>
      <c r="I64" s="46">
        <f>AH64</f>
        <v>1</v>
      </c>
      <c r="J64" s="69" t="str">
        <f>INDEX(AL64:AL67,MATCH(AJ64,$AK64:$AK67,0))</f>
        <v>Spain</v>
      </c>
      <c r="K64" s="81">
        <f>INDEX(AM64:AM67,MATCH(AJ64,$AK64:$AK67,0))</f>
        <v>0</v>
      </c>
      <c r="L64" s="82">
        <f>INDEX(AN64:AN67,MATCH(AJ64,$AK64:$AK67,0))</f>
        <v>0</v>
      </c>
      <c r="M64" s="81">
        <f>INDEX(AO64:AO67,MATCH(AJ64,$AK64:$AK67,0))</f>
        <v>0</v>
      </c>
      <c r="N64" s="83">
        <f>INDEX(AP64:AP67,MATCH(AJ64,$AK64:$AK67,0))</f>
        <v>0</v>
      </c>
      <c r="AH64" s="29">
        <v>1</v>
      </c>
      <c r="AI64" s="21">
        <f>ROUND(AJ64,0)</f>
        <v>2</v>
      </c>
      <c r="AJ64" s="22">
        <f>MIN(AK64:AK67)</f>
        <v>2.4500000000000002</v>
      </c>
      <c r="AK64" s="23">
        <f>SUM(BC64:BF64)+2.45</f>
        <v>2.4500000000000002</v>
      </c>
      <c r="AL64" s="8" t="str">
        <f>D63</f>
        <v>Spain</v>
      </c>
      <c r="AM64" s="9">
        <f>SUM(AQ64:AT64)</f>
        <v>0</v>
      </c>
      <c r="AN64" s="10">
        <f>E63+E65+F67</f>
        <v>0</v>
      </c>
      <c r="AO64" s="9">
        <f>F63+F65+E67</f>
        <v>0</v>
      </c>
      <c r="AP64" s="11">
        <f>AN64-AO64</f>
        <v>0</v>
      </c>
      <c r="AQ64" s="9" t="s">
        <v>15</v>
      </c>
      <c r="AR64" s="9">
        <f>IF(ISBLANK(E63),0,IF(E63&gt;F63,3,IF(E63=F63,1,0)))</f>
        <v>0</v>
      </c>
      <c r="AS64" s="9">
        <f>IF(ISBLANK(E65),0,IF(E65&gt;F65,3,IF(E65=F65,1,0)))</f>
        <v>0</v>
      </c>
      <c r="AT64" s="9">
        <f>IF(ISBLANK(F67),0,IF(F67&gt;E67,3,IF(F67=E67,1,0)))</f>
        <v>0</v>
      </c>
      <c r="AU64" s="10" t="s">
        <v>15</v>
      </c>
      <c r="AV64" s="9" t="b">
        <f>(10*(AP64-AP65)+AN64-AN65&gt;0)</f>
        <v>0</v>
      </c>
      <c r="AW64" s="9" t="b">
        <f>10*(AP64-AP66)+AN64-AN66&gt;0</f>
        <v>0</v>
      </c>
      <c r="AX64" s="11" t="b">
        <f>10*(AP64-AP67)+AN64-AN67&gt;0</f>
        <v>0</v>
      </c>
      <c r="AY64" s="10">
        <f>10000*(AR64+AS64)+(E65-F65+E63-F63)*100+(E65+E63)</f>
        <v>0</v>
      </c>
      <c r="AZ64" s="9">
        <f>10000*(AR64+AT64)+(E63-F63+F67-E67)*100+(E63+F67)</f>
        <v>0</v>
      </c>
      <c r="BA64" s="9">
        <f>10000*(AS64+AT64)+(F67-E67+E65-F65)*100+(F67+E65)</f>
        <v>0</v>
      </c>
      <c r="BB64" s="11" t="s">
        <v>15</v>
      </c>
      <c r="BC64" s="10" t="s">
        <v>15</v>
      </c>
      <c r="BD64" s="12">
        <f>IF($AM64&gt;$AM65,-0.5,IF($AM65&gt;$AM64,0.5,IF(AV64,-0.5,IF(AU65,0.5,BT64))))</f>
        <v>0</v>
      </c>
      <c r="BE64" s="12">
        <f>IF($AM64&gt;$AM66,-0.5,IF($AM66&gt;$AM64,0.5,IF(AW64,-0.5,IF(AU66,0.5,BU64))))</f>
        <v>0</v>
      </c>
      <c r="BF64" s="13">
        <f>IF($AM64&gt;$AM67,-0.5,IF($AM67&gt;$AM64,0.5,IF(AX64,-0.5,IF(AU67,0.5,BV64))))</f>
        <v>0</v>
      </c>
      <c r="BG64" s="14" t="b">
        <f>AND(AND(AM64=AM65,AM65=AM66,AM66=AM67),AND(AN64=AN65,AN65=AN66,AN66=AN67),AND(AO64=AO65,AO65=AO66,AO66=AO67))</f>
        <v>1</v>
      </c>
      <c r="BH64" s="14" t="b">
        <f>AND(NOT(BG64),AM64=AM65,AM64=AM66,AN64=AN65,AN64=AN66,AO64=AO65,AO64=AO66)</f>
        <v>0</v>
      </c>
      <c r="BI64" s="14" t="b">
        <f>AND(NOT(BG64),AM64=AM65,AM64=AM67,AN64=AN65,AN64=AN67,AO64=AO65,AO64=AO67)</f>
        <v>0</v>
      </c>
      <c r="BJ64" s="14" t="b">
        <f>AND(NOT(BG64),AM64=AM66,AM64=AM67,AN64=AN66,AN64=AN67,AO64=AO66,AO64=AO67)</f>
        <v>0</v>
      </c>
      <c r="BK64" s="14" t="b">
        <f>AND(NOT(BG64),AM65=AM66,AM65=AM67,AN65=AN66,AN65=AN67,AO65=AO66,AO65=AO67)</f>
        <v>0</v>
      </c>
      <c r="BL64" s="14" t="b">
        <f>AND(NOT(BG64),NOT(BH64),NOT(BI64),AM64=AM65,AN64=AN65,AO64=AO65)</f>
        <v>0</v>
      </c>
      <c r="BM64" s="14" t="b">
        <f>AND(NOT(BG64),NOT(BH64),NOT(BJ64),AM64=AM66,AN64=AN66,AO64=AO66)</f>
        <v>0</v>
      </c>
      <c r="BN64" s="14" t="b">
        <f>AND(NOT(BG64),NOT(BI64),NOT(BJ64),AM64=AM67,AN64=AN67,AO64=AO67)</f>
        <v>0</v>
      </c>
      <c r="BO64" s="14" t="b">
        <f>AND(NOT(BG64),NOT(BH64),NOT(BK64),AM65=AM66,AN65=AN66)</f>
        <v>0</v>
      </c>
      <c r="BP64" s="14" t="b">
        <f>AND(NOT(BG64),NOT(BI64),NOT(BK64),AM65=AM67,AN65=AN67,AO65=AO67)</f>
        <v>0</v>
      </c>
      <c r="BQ64" s="14" t="b">
        <f>AND(NOT(BG64),NOT(BJ64),NOT(BK64),AM66=AM67,AN66=AN67,AO66=AO67)</f>
        <v>0</v>
      </c>
      <c r="BR64" s="14" t="b">
        <f t="array" ref="BR64">AND(NOT(BG64:BQ64))</f>
        <v>0</v>
      </c>
      <c r="BS64" s="10" t="s">
        <v>15</v>
      </c>
      <c r="BT64" s="9">
        <f>IF($BL64,IF(F63-E63&lt;0,-0.5,IF(E63-F63&lt;0,0.5,0)),IF($BH64,IF($AY64&gt;$AY65,-0.5,IF($AY64&lt;$AY65,0.5,0)),IF($BI64,IF($AZ64&gt;$AZ65,-0.5, IF($AZ64&lt;$AZ65,0.5,0)),0)))</f>
        <v>0</v>
      </c>
      <c r="BU64" s="9">
        <f>IF($BM64,IF(F65-E65&lt;0,-0.5,IF(E65-F65&lt;0,0.5,0)),IF($BH64,IF($AY64&gt;$AY66,-0.5,IF($AY64&lt;$AY66,0.5,0)),IF($BJ64,IF($BA64&gt;$BA66,-0.5,IF($BA64&lt;$BA66,0.5,0)),0)))</f>
        <v>0</v>
      </c>
      <c r="BV64" s="11">
        <f>IF($BN64,IF(E67-F67&lt;0,-0.5,IF(F67-E67&lt;0,0.5,0)),IF($BI64,IF($AZ64&gt;$AZ67,-0.5,IF($AZ64&lt;$AZ67,0.5,0)),IF($BJ64,IF($BA64&gt;$BA67,-0.5, IF($BA64&lt;$BA67,0.5,0)),0)))</f>
        <v>0</v>
      </c>
    </row>
    <row r="65" spans="2:74" ht="11.25" customHeight="1" x14ac:dyDescent="0.2">
      <c r="B65" s="121">
        <v>40350</v>
      </c>
      <c r="C65" s="122"/>
      <c r="D65" s="70" t="str">
        <f>D63</f>
        <v>Spain</v>
      </c>
      <c r="E65" s="57"/>
      <c r="F65" s="57"/>
      <c r="G65" s="64" t="str">
        <f>D64</f>
        <v>Honduras</v>
      </c>
      <c r="I65" s="47">
        <f>AH65</f>
        <v>1</v>
      </c>
      <c r="J65" s="70" t="str">
        <f>INDEX(AL64:AL67,MATCH(AJ65,$AK64:$AK67,0))</f>
        <v>Switzerland</v>
      </c>
      <c r="K65" s="84">
        <f>INDEX(AM64:AM67,MATCH(AJ65,$AK64:$AK67,0))</f>
        <v>0</v>
      </c>
      <c r="L65" s="85">
        <f>INDEX(AN64:AN67,MATCH(AJ65,$AK64:$AK67,0))</f>
        <v>0</v>
      </c>
      <c r="M65" s="84">
        <f>INDEX(AO64:AO67,MATCH(AJ65,$AK64:$AK67,0))</f>
        <v>0</v>
      </c>
      <c r="N65" s="86">
        <f>INDEX(AP64:AP67,MATCH(AJ65,$AK64:$AK67,0))</f>
        <v>0</v>
      </c>
      <c r="AH65" s="29">
        <f>IF(ROUND(AJ65,0)=ROUND(AJ64,0),AH64,2)</f>
        <v>1</v>
      </c>
      <c r="AI65" s="21">
        <f>ROUND(AJ65,0)</f>
        <v>2</v>
      </c>
      <c r="AJ65" s="22">
        <f>MAX(MIN(AK64:AK66),MIN(AK64,AK65,AK67),MIN(AK64,AK66,AK67),MIN(AK65:AK67))</f>
        <v>2.46</v>
      </c>
      <c r="AK65" s="24">
        <f>SUM(BC65:BF65)+2.46</f>
        <v>2.46</v>
      </c>
      <c r="AL65" s="8" t="str">
        <f>G63</f>
        <v>Switzerland</v>
      </c>
      <c r="AM65" s="9">
        <f>SUM(AQ65:AT65)</f>
        <v>0</v>
      </c>
      <c r="AN65" s="10">
        <f>F63+F66+E68</f>
        <v>0</v>
      </c>
      <c r="AO65" s="9">
        <f>E63+E66+F68</f>
        <v>0</v>
      </c>
      <c r="AP65" s="11">
        <f>AN65-AO65</f>
        <v>0</v>
      </c>
      <c r="AQ65" s="9">
        <f>IF(ISBLANK(F63),0,IF(AR64=3,0,IF(AR64=1,1,3)))</f>
        <v>0</v>
      </c>
      <c r="AR65" s="9" t="s">
        <v>15</v>
      </c>
      <c r="AS65" s="9">
        <f>IF(ISBLANK(E68),0,IF(AR66=3,0,IF(AR66=1,1,3)))</f>
        <v>0</v>
      </c>
      <c r="AT65" s="9">
        <f>IF(ISBLANK(F66),0,IF(F66&gt;E66,3,IF(F66=E66,1,0)))</f>
        <v>0</v>
      </c>
      <c r="AU65" s="10" t="b">
        <f>(10*(AP64-AP65)+AN64-AN65&lt;0)</f>
        <v>0</v>
      </c>
      <c r="AV65" s="9" t="s">
        <v>15</v>
      </c>
      <c r="AW65" s="9" t="b">
        <f>10*(AP65-AP66)+AN65-AN66&gt;0</f>
        <v>0</v>
      </c>
      <c r="AX65" s="11" t="b">
        <f>10*(AP65-AP67)+AN65-AN67&gt;0</f>
        <v>0</v>
      </c>
      <c r="AY65" s="10">
        <f>10000*(AQ65+AS65)+(F63-E63+E68-F68)*100+(F63+E68)</f>
        <v>0</v>
      </c>
      <c r="AZ65" s="9">
        <f>10000*(AQ65+AT65)+(F63-E63+F66-E66)*100+(F63+F66)</f>
        <v>0</v>
      </c>
      <c r="BA65" s="9" t="s">
        <v>15</v>
      </c>
      <c r="BB65" s="11">
        <f>10000*(AS65+AT65)+(F66-E66+E68-F68)*100+(F66+E68)</f>
        <v>0</v>
      </c>
      <c r="BC65" s="16">
        <f>-BD64</f>
        <v>0</v>
      </c>
      <c r="BD65" s="9" t="s">
        <v>15</v>
      </c>
      <c r="BE65" s="12">
        <f>IF($AM65&gt;$AM66,-0.5,IF($AM66&gt;$AM65,0.5,IF(AW65,-0.5,IF(AV66,0.5,BU65))))</f>
        <v>0</v>
      </c>
      <c r="BF65" s="13">
        <f>IF($AM65&gt;$AM67,-0.5,IF($AM67&gt;$AM65,0.5,IF(AX65,-0.5,IF(AV67,0.5,BV65))))</f>
        <v>0</v>
      </c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10"/>
      <c r="BT65" s="9" t="s">
        <v>15</v>
      </c>
      <c r="BU65" s="9">
        <f>IF($BO64,IF(F68-E68&lt;0,-0.5,IF(E68-F68&lt;0,0.5,0)),IF($BH64,IF($AY65&gt;$AY66,-0.5,IF($AY65&lt;$AY66,0.5,0)),IF($BK64,IF($BB65&gt;$BB66,-0.5,IF($BB65&lt;$BB66,0.5,0)),0)))</f>
        <v>0</v>
      </c>
      <c r="BV65" s="11">
        <f>IF($BP64,IF(E66-F66&lt;0,-0.5,IF(F66-E66&lt;0,0.5,0)),IF($BI64,IF($AZ65&gt;$AZ67,-0.5,IF($AZ65&lt;$AZ67,0.5,0)),IF($BK64,IF($BB65&gt;$BB67,-0.5,IF($BB65&lt;$BB67,0.5,0)),0)))</f>
        <v>0</v>
      </c>
    </row>
    <row r="66" spans="2:74" ht="11.25" customHeight="1" x14ac:dyDescent="0.2">
      <c r="B66" s="121">
        <v>40350</v>
      </c>
      <c r="C66" s="122"/>
      <c r="D66" s="70" t="str">
        <f>G64</f>
        <v>Chile</v>
      </c>
      <c r="E66" s="57"/>
      <c r="F66" s="57"/>
      <c r="G66" s="64" t="str">
        <f>G63</f>
        <v>Switzerland</v>
      </c>
      <c r="I66" s="47">
        <f>AH66</f>
        <v>1</v>
      </c>
      <c r="J66" s="70" t="str">
        <f>INDEX(AL64:AL67,MATCH(AJ66,$AK64:$AK67,0))</f>
        <v>Honduras</v>
      </c>
      <c r="K66" s="84">
        <f>INDEX(AM64:AM67,MATCH(AJ66,$AK64:$AK67,0))</f>
        <v>0</v>
      </c>
      <c r="L66" s="85">
        <f>INDEX(AN64:AN67,MATCH(AJ66,$AK64:$AK67,0))</f>
        <v>0</v>
      </c>
      <c r="M66" s="84">
        <f>INDEX(AO64:AO67,MATCH(AJ66,$AK64:$AK67,0))</f>
        <v>0</v>
      </c>
      <c r="N66" s="86">
        <f>INDEX(AP64:AP67,MATCH(AJ66,$AK64:$AK67,0))</f>
        <v>0</v>
      </c>
      <c r="AH66" s="29">
        <f>IF(ROUND(AJ66,0)=ROUND(AJ65,0),AH65,3)</f>
        <v>1</v>
      </c>
      <c r="AI66" s="21">
        <f>ROUND(AJ66,0)</f>
        <v>2</v>
      </c>
      <c r="AJ66" s="22">
        <f>MIN(MAX(AK64:AK66),MAX(AK64,AK65,AK67),MAX(AK64,AK66,AK67),MAX(AK65:AK67))</f>
        <v>2.4700000000000002</v>
      </c>
      <c r="AK66" s="24">
        <f>SUM(BC66:BF66)+2.47</f>
        <v>2.4700000000000002</v>
      </c>
      <c r="AL66" s="8" t="str">
        <f>D64</f>
        <v>Honduras</v>
      </c>
      <c r="AM66" s="9">
        <f>SUM(AQ66:AT66)</f>
        <v>0</v>
      </c>
      <c r="AN66" s="10">
        <f>E64+F65+F68</f>
        <v>0</v>
      </c>
      <c r="AO66" s="9">
        <f>F64+E65+E68</f>
        <v>0</v>
      </c>
      <c r="AP66" s="11">
        <f>AN66-AO66</f>
        <v>0</v>
      </c>
      <c r="AQ66" s="9">
        <f>IF(ISBLANK(F65),0,IF(AS64=3,0,IF(AS64=1,1,3)))</f>
        <v>0</v>
      </c>
      <c r="AR66" s="9">
        <f>IF(ISBLANK(F68),0,IF(F68&gt;E68,3,IF(F68=E68,1,0)))</f>
        <v>0</v>
      </c>
      <c r="AS66" s="9" t="s">
        <v>15</v>
      </c>
      <c r="AT66" s="9">
        <f>IF(ISBLANK(E64),0,IF(E64&gt;F64,3,IF(E64=F64,1,0)))</f>
        <v>0</v>
      </c>
      <c r="AU66" s="10" t="b">
        <f>10*(AP64-AP66)+AN64-AN66&lt;0</f>
        <v>0</v>
      </c>
      <c r="AV66" s="9" t="b">
        <f>10*(AP65-AP66)+AN65-AN66&lt;0</f>
        <v>0</v>
      </c>
      <c r="AW66" s="9" t="s">
        <v>15</v>
      </c>
      <c r="AX66" s="11" t="b">
        <f>10*(AP66-AP67)+AN66-AN67&gt;0</f>
        <v>0</v>
      </c>
      <c r="AY66" s="10">
        <f>10000*(AQ66+AR66)+(F65-E65+F68-E68)*100+(F65+F68)</f>
        <v>0</v>
      </c>
      <c r="AZ66" s="9" t="s">
        <v>15</v>
      </c>
      <c r="BA66" s="9">
        <f>10000*(AQ66+AT66)+(E64-F64+F65-E65)*100+(E64+F65)</f>
        <v>0</v>
      </c>
      <c r="BB66" s="11">
        <f>10000*(AR66+AT66)+(E64-F64+F68-E68)*100+(E64+F68)</f>
        <v>0</v>
      </c>
      <c r="BC66" s="16">
        <f>-BE64</f>
        <v>0</v>
      </c>
      <c r="BD66" s="12">
        <f>-BE65</f>
        <v>0</v>
      </c>
      <c r="BE66" s="12" t="s">
        <v>15</v>
      </c>
      <c r="BF66" s="13">
        <f>IF($AM66&gt;$AM67,-0.5,IF($AM67&gt;$AM66,0.5,IF(AX66,-0.5,IF(AW67,0.5,BV66))))</f>
        <v>0</v>
      </c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10"/>
      <c r="BT66" s="9"/>
      <c r="BU66" s="9" t="s">
        <v>15</v>
      </c>
      <c r="BV66" s="11">
        <f>IF($BQ64,IF(F64-E64&lt;0,-0.5,IF(E64-F64&lt;0,0.5,0)),IF($BJ64,IF($BA66&gt;$BA67,-0.5,IF($BA66&lt;$BA67,0.5,0)),IF($BK64,IF($BB66&gt;$BB67,-0.5,IF($BB66&lt;$BB67,0.5,0)),0)))</f>
        <v>0</v>
      </c>
    </row>
    <row r="67" spans="2:74" x14ac:dyDescent="0.2">
      <c r="B67" s="121">
        <v>40354</v>
      </c>
      <c r="C67" s="122"/>
      <c r="D67" s="70" t="str">
        <f>G64</f>
        <v>Chile</v>
      </c>
      <c r="E67" s="57"/>
      <c r="F67" s="57"/>
      <c r="G67" s="64" t="str">
        <f>D63</f>
        <v>Spain</v>
      </c>
      <c r="I67" s="48">
        <f>AH67</f>
        <v>1</v>
      </c>
      <c r="J67" s="71" t="str">
        <f>INDEX(AL64:AL67,MATCH(AJ67,$AK64:$AK67,0))</f>
        <v>Chile</v>
      </c>
      <c r="K67" s="87">
        <f>INDEX(AM64:AM67,MATCH(AJ67,$AK64:$AK67,0))</f>
        <v>0</v>
      </c>
      <c r="L67" s="88">
        <f>INDEX(AN64:AN67,MATCH(AJ67,$AK64:$AK67,0))</f>
        <v>0</v>
      </c>
      <c r="M67" s="87">
        <f>INDEX(AO64:AO67,MATCH(AJ67,$AK64:$AK67,0))</f>
        <v>0</v>
      </c>
      <c r="N67" s="89">
        <f>INDEX(AP64:AP67,MATCH(AJ67,$AK64:$AK67,0))</f>
        <v>0</v>
      </c>
      <c r="AH67" s="29">
        <f>IF(ROUND(AJ67,0)=ROUND(AJ66,0),AH66,4)</f>
        <v>1</v>
      </c>
      <c r="AI67" s="21">
        <f>ROUND(AJ67,0)</f>
        <v>2</v>
      </c>
      <c r="AJ67" s="22">
        <f>MAX(AK64:AK67)</f>
        <v>2.48</v>
      </c>
      <c r="AK67" s="25">
        <f>SUM(BC67:BF67)+2.48</f>
        <v>2.48</v>
      </c>
      <c r="AL67" s="17" t="str">
        <f>G64</f>
        <v>Chile</v>
      </c>
      <c r="AM67" s="14">
        <f>SUM(AQ67:AT67)</f>
        <v>0</v>
      </c>
      <c r="AN67" s="18">
        <f>F64+E66+E67</f>
        <v>0</v>
      </c>
      <c r="AO67" s="14">
        <f>E64+F66+F67</f>
        <v>0</v>
      </c>
      <c r="AP67" s="15">
        <f>AN67-AO67</f>
        <v>0</v>
      </c>
      <c r="AQ67" s="14">
        <f>IF(ISBLANK(E67),0,IF(AT64=3,0,IF(AT64=1,1,3)))</f>
        <v>0</v>
      </c>
      <c r="AR67" s="14">
        <f>IF(ISBLANK(E66),0,IF(AT65=3,0,IF(AT65=1,1,3)))</f>
        <v>0</v>
      </c>
      <c r="AS67" s="14">
        <f>IF(ISBLANK(F64),0,IF(AT66=3,0,IF(AT66=1,1,3)))</f>
        <v>0</v>
      </c>
      <c r="AT67" s="14" t="s">
        <v>15</v>
      </c>
      <c r="AU67" s="18" t="b">
        <f>10*(AP64-AP67)+AN64-AN67&lt;0</f>
        <v>0</v>
      </c>
      <c r="AV67" s="14" t="b">
        <f>10*(AP65-AP67)+AN65-AN67&lt;0</f>
        <v>0</v>
      </c>
      <c r="AW67" s="14" t="b">
        <f>10*(AP66-AP67)+AN66-AN67&lt;0</f>
        <v>0</v>
      </c>
      <c r="AX67" s="15" t="s">
        <v>15</v>
      </c>
      <c r="AY67" s="18" t="s">
        <v>15</v>
      </c>
      <c r="AZ67" s="14">
        <f>10000*(AQ67+AR67)+(E66-F66+E67-F67)*100+(E66+E67)</f>
        <v>0</v>
      </c>
      <c r="BA67" s="14">
        <f>10000*(AQ67+AS67)+(E67-F67+F64-E64)*100+(E67+F64)</f>
        <v>0</v>
      </c>
      <c r="BB67" s="15">
        <f>10000*(AR67+AS67)+(E66-F66+F64-E64)*100+(E66+F64)</f>
        <v>0</v>
      </c>
      <c r="BC67" s="19">
        <f>-BF64</f>
        <v>0</v>
      </c>
      <c r="BD67" s="20">
        <f>-BF65</f>
        <v>0</v>
      </c>
      <c r="BE67" s="20">
        <f>-BF66</f>
        <v>0</v>
      </c>
      <c r="BF67" s="15" t="s">
        <v>15</v>
      </c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18"/>
      <c r="BT67" s="14"/>
      <c r="BU67" s="14"/>
      <c r="BV67" s="15" t="s">
        <v>15</v>
      </c>
    </row>
    <row r="68" spans="2:74" x14ac:dyDescent="0.2">
      <c r="B68" s="123">
        <v>40354</v>
      </c>
      <c r="C68" s="124"/>
      <c r="D68" s="71" t="str">
        <f>G63</f>
        <v>Switzerland</v>
      </c>
      <c r="E68" s="57"/>
      <c r="F68" s="57"/>
      <c r="G68" s="65" t="str">
        <f>D64</f>
        <v>Honduras</v>
      </c>
      <c r="I68" s="36"/>
      <c r="J68" s="49" t="str">
        <f>IF(OR(I66&lt;3,I65&lt;2),"Incomplete"," ")</f>
        <v>Incomplete</v>
      </c>
    </row>
    <row r="69" spans="2:74" x14ac:dyDescent="0.2">
      <c r="D69" s="50"/>
      <c r="G69" s="66"/>
    </row>
  </sheetData>
  <sheetProtection sheet="1" objects="1" scenarios="1" selectLockedCells="1"/>
  <dataConsolidate/>
  <mergeCells count="89">
    <mergeCell ref="B66:C66"/>
    <mergeCell ref="B67:C67"/>
    <mergeCell ref="B68:C68"/>
    <mergeCell ref="Y42:Z43"/>
    <mergeCell ref="B59:C59"/>
    <mergeCell ref="B60:C60"/>
    <mergeCell ref="B63:C63"/>
    <mergeCell ref="B64:C64"/>
    <mergeCell ref="B65:C65"/>
    <mergeCell ref="B52:C52"/>
    <mergeCell ref="B55:C55"/>
    <mergeCell ref="B56:C56"/>
    <mergeCell ref="B57:C57"/>
    <mergeCell ref="B58:C58"/>
    <mergeCell ref="B47:C47"/>
    <mergeCell ref="B48:C48"/>
    <mergeCell ref="B36:C36"/>
    <mergeCell ref="B39:C39"/>
    <mergeCell ref="B49:C49"/>
    <mergeCell ref="B50:C50"/>
    <mergeCell ref="B51:C51"/>
    <mergeCell ref="B40:C40"/>
    <mergeCell ref="B41:C41"/>
    <mergeCell ref="B42:C42"/>
    <mergeCell ref="B43:C43"/>
    <mergeCell ref="B44:C44"/>
    <mergeCell ref="B31:C31"/>
    <mergeCell ref="B32:C32"/>
    <mergeCell ref="B33:C33"/>
    <mergeCell ref="B34:C34"/>
    <mergeCell ref="B35:C35"/>
    <mergeCell ref="B24:C24"/>
    <mergeCell ref="B25:C25"/>
    <mergeCell ref="B26:C26"/>
    <mergeCell ref="B27:C27"/>
    <mergeCell ref="B28:C28"/>
    <mergeCell ref="S27:T28"/>
    <mergeCell ref="S29:T30"/>
    <mergeCell ref="S31:T32"/>
    <mergeCell ref="B7:C7"/>
    <mergeCell ref="B8:C8"/>
    <mergeCell ref="B9:C9"/>
    <mergeCell ref="B10:C10"/>
    <mergeCell ref="B11:C11"/>
    <mergeCell ref="B12:C12"/>
    <mergeCell ref="B15:C15"/>
    <mergeCell ref="B16:C16"/>
    <mergeCell ref="B17:C17"/>
    <mergeCell ref="B18:C18"/>
    <mergeCell ref="B19:C19"/>
    <mergeCell ref="B20:C20"/>
    <mergeCell ref="B23:C23"/>
    <mergeCell ref="AB40:AB41"/>
    <mergeCell ref="AC40:AC41"/>
    <mergeCell ref="W40:W41"/>
    <mergeCell ref="S42:T43"/>
    <mergeCell ref="S35:T36"/>
    <mergeCell ref="S37:T38"/>
    <mergeCell ref="S40:T41"/>
    <mergeCell ref="U40:U41"/>
    <mergeCell ref="V40:V41"/>
    <mergeCell ref="Y40:Z41"/>
    <mergeCell ref="AA40:AA41"/>
    <mergeCell ref="S48:X48"/>
    <mergeCell ref="S49:X49"/>
    <mergeCell ref="Y49:Z50"/>
    <mergeCell ref="AA49:AA50"/>
    <mergeCell ref="Y45:Z46"/>
    <mergeCell ref="AA45:AA46"/>
    <mergeCell ref="Y47:Z48"/>
    <mergeCell ref="AA47:AA48"/>
    <mergeCell ref="S45:T46"/>
    <mergeCell ref="U45:U46"/>
    <mergeCell ref="AF2:AM2"/>
    <mergeCell ref="AF3:AM3"/>
    <mergeCell ref="Y6:AF6"/>
    <mergeCell ref="S34:T34"/>
    <mergeCell ref="S24:T24"/>
    <mergeCell ref="S6:T6"/>
    <mergeCell ref="AF13:AI13"/>
    <mergeCell ref="S7:T8"/>
    <mergeCell ref="S9:T10"/>
    <mergeCell ref="S11:T12"/>
    <mergeCell ref="S13:T14"/>
    <mergeCell ref="S15:T16"/>
    <mergeCell ref="S17:T18"/>
    <mergeCell ref="S19:T20"/>
    <mergeCell ref="S21:T22"/>
    <mergeCell ref="S25:T26"/>
  </mergeCells>
  <phoneticPr fontId="0" type="noConversion"/>
  <conditionalFormatting sqref="U7 U9 U11 U13 U15 U17 U19 U21 U25 U27 U29 U31 U35 U37 U42">
    <cfRule type="expression" dxfId="4" priority="2" stopIfTrue="1">
      <formula>100*$V7+$W7&gt;100*$V8+$W8</formula>
    </cfRule>
  </conditionalFormatting>
  <conditionalFormatting sqref="U8 U10 U12 U14 U16 U18 U20 U22 U26 U28 U30 U32 U36 U38 U43">
    <cfRule type="expression" dxfId="3" priority="3" stopIfTrue="1">
      <formula>100*$V8+$W8&gt;100*$V7+$W7</formula>
    </cfRule>
  </conditionalFormatting>
  <conditionalFormatting sqref="AA42">
    <cfRule type="expression" dxfId="2" priority="4" stopIfTrue="1">
      <formula>100*$AB42+$AC42&gt;100*$AB43+$AC43</formula>
    </cfRule>
  </conditionalFormatting>
  <conditionalFormatting sqref="AA43">
    <cfRule type="expression" dxfId="1" priority="5" stopIfTrue="1">
      <formula>100*$AB43+$AC43&gt;100*$AB42+$AC42</formula>
    </cfRule>
  </conditionalFormatting>
  <conditionalFormatting sqref="U45:U46 AA45:AA50">
    <cfRule type="cellIs" dxfId="0" priority="23" stopIfTrue="1" operator="notEqual">
      <formula>"-"</formula>
    </cfRule>
  </conditionalFormatting>
  <pageMargins left="0.78740157480314965" right="0.78740157480314965" top="0.31" bottom="0.44" header="0.32" footer="0.3"/>
  <pageSetup paperSize="9" scale="70" orientation="landscape" horizontalDpi="4294967293" r:id="rId1"/>
  <headerFooter alignWithMargins="0"/>
  <ignoredErrors>
    <ignoredError sqref="D9:D12 D17 I8:N11 I16:N19 I24:N27 D29:G30 I56:N59 D45:G46 D53:G54 D61:G62 D65:D68 D41:D44 G41:G44 D49:D52 G49:G52 D57:D60 G57:G60 G65:G68 S23:W23 U42 S44:W44 S31 U28 U29:U30 S33:W33 S27 S42 X32:AB39 S29:S30 X29:AB30 S28 X28:AB28 U27 X27:AB27 X31:AB31 S48:AB48 X44:AB44 X42:AB42 G9:G12 G17:G20 D25:D28 G25:G28 D37:G38 D33:D36 G33:G36 S22 S25:S26 S32 S39:W39 S35 W35:W38 X43:AA43 S37:S38 S36 D19:D20 I32:N35 I31 K31:N31 I40:N43 I39 K39:N39 I48:N51 I47 K47:N47 I64:N67 I63 K63:N63 X41 X40 U40 U46:W46 U45:W45 X46:AB46 X45 Z45:AB45 S47:X47 Z47:AB47 S50:AB50 S49:X49 Z49:AB49 T24 T34 I20 K20:N20 I29:N30 I28 K28:N28 I37:N38 I36 K36:N36 I45:N46 I44 K44:N44 I52 K52:N52 I61:N62 I60 K60:N60 S7 S8 S9 S10 S11 S12 S13 S14 S15 S16 S17 S18 S19 S20 S21 W40 U31 U25:U26 U32 U35 U37:U38 U43" unlockedFormula="1"/>
    <ignoredError sqref="U36" formula="1" unlockedFormula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2046920C454E14C94E3FA6A75227AD9" ma:contentTypeVersion="0" ma:contentTypeDescription="Create a new document." ma:contentTypeScope="" ma:versionID="f7c9ad3d3fc27935781fad649651f031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c64490b4aec6201516c3a874156f37b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outs:outSpaceData xmlns:outs="http://schemas.microsoft.com/office/2009/outspace/metadata">
  <outs:relatedDates>
    <outs:relatedDate>
      <outs:type>3</outs:type>
      <outs:displayName>Last Modified</outs:displayName>
      <outs:dateTime>2009-10-11T18:56:16Z</outs:dateTime>
      <outs:isPinned>true</outs:isPinned>
    </outs:relatedDate>
    <outs:relatedDate>
      <outs:type>2</outs:type>
      <outs:displayName>Created</outs:displayName>
      <outs:dateTime>2002-03-22T16:01:46Z</outs:dateTime>
      <outs:isPinned>true</outs:isPinned>
    </outs:relatedDate>
    <outs:relatedDate>
      <outs:type>4</outs:type>
      <outs:displayName>Last Printed</outs:displayName>
      <outs:dateTime>2006-06-20T04:29:08Z</outs:dateTime>
      <outs:isPinned>true</outs:isPinned>
    </outs:relatedDate>
  </outs:relatedDates>
  <outs:relatedDocuments>
    <outs:relatedDocument>
      <outs:type>2</outs:type>
      <outs:displayName>Other documents in current folder</outs:displayName>
      <outs:uri/>
      <outs:isPinned>true</outs:isPinned>
    </outs:relatedDocument>
  </outs:relatedDocuments>
  <outs:relatedPeople>
    <outs:relatedPeopleItem>
      <outs:category>Author</outs:category>
      <outs:people>
        <outs:relatedPerson>
          <outs:displayName>XaMaLa</outs:displayName>
          <outs:accountName/>
        </outs:relatedPerson>
      </outs:people>
      <outs:source>0</outs:source>
      <outs:isPinned>true</outs:isPinned>
    </outs:relatedPeopleItem>
    <outs:relatedPeopleItem>
      <outs:category>Last modified by</outs:category>
      <outs:people>
        <outs:relatedPerson>
          <outs:displayName>franckha</outs:displayName>
          <outs:accountName/>
        </outs:relatedPerson>
      </outs:people>
      <outs:source>0</outs:source>
      <outs:isPinned>true</outs:isPinned>
    </outs:relatedPeopleItem>
    <outs:relatedPeopleItem>
      <outs:category>Manager</outs:category>
      <outs:people/>
      <outs:source>0</outs:source>
      <outs:isPinned>false</outs:isPinned>
    </outs:relatedPeopleItem>
  </outs:relatedPeople>
  <propertyMetadataList xmlns="http://schemas.microsoft.com/office/2009/outspace/metadata">
    <propertyMetadata>
      <type>0</type>
      <propertyId>2228224</propertyId>
      <propertyName/>
      <isPinned>true</isPinned>
    </propertyMetadata>
    <propertyMetadata>
      <type>0</type>
      <propertyId>14</propertyId>
      <propertyName/>
      <isPinned>true</isPinned>
    </propertyMetadata>
    <propertyMetadata>
      <type>0</type>
      <propertyId>8</propertyId>
      <propertyName/>
      <isPinned>true</isPinned>
    </propertyMetadata>
    <propertyMetadata>
      <type>0</type>
      <propertyId>6</propertyId>
      <propertyName/>
      <isPinned>false</isPinned>
    </propertyMetadata>
    <propertyMetadata>
      <type>0</type>
      <propertyId>655365</propertyId>
      <propertyName/>
      <isPinned>false</isPinned>
    </propertyMetadata>
    <propertyMetadata>
      <type>0</type>
      <propertyId>1</propertyId>
      <propertyName/>
      <isPinned>false</isPinned>
    </propertyMetadata>
    <propertyMetadata>
      <type>0</type>
      <propertyId>0</propertyId>
      <propertyName/>
      <isPinned>true</isPinned>
    </propertyMetadata>
    <propertyMetadata>
      <type>0</type>
      <propertyId>13</propertyId>
      <propertyName/>
      <isPinned>false</isPinned>
    </propertyMetadata>
    <propertyMetadata>
      <type>0</type>
      <propertyId>1179653</propertyId>
      <propertyName/>
      <isPinned>false</isPinned>
    </propertyMetadata>
    <propertyMetadata>
      <type>0</type>
      <propertyId>22</propertyId>
      <propertyName/>
      <isPinned>false</isPinned>
    </propertyMetadata>
  </propertyMetadataList>
  <outs:corruptMetadataWasLost/>
</outs:outSpaceDat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7C8C6E1-7F29-4399-9820-AAB3215BF43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74B1D6A-BC08-4226-9AAD-D540C028599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8D14C11E-F36A-4CB3-BD28-4B060C18DA9C}">
  <ds:schemaRefs>
    <ds:schemaRef ds:uri="http://schemas.microsoft.com/office/2009/outspace/metadata"/>
  </ds:schemaRefs>
</ds:datastoreItem>
</file>

<file path=customXml/itemProps4.xml><?xml version="1.0" encoding="utf-8"?>
<ds:datastoreItem xmlns:ds="http://schemas.openxmlformats.org/officeDocument/2006/customXml" ds:itemID="{B041250F-37A5-4A10-83DB-9B72D3290338}">
  <ds:schemaRefs>
    <ds:schemaRef ds:uri="http://schemas.openxmlformats.org/package/2006/metadata/core-properties"/>
    <ds:schemaRef ds:uri="http://schemas.microsoft.com/office/infopath/2007/PartnerControls"/>
    <ds:schemaRef ds:uri="http://schemas.microsoft.com/office/2006/documentManagement/types"/>
    <ds:schemaRef ds:uri="http://purl.org/dc/dcmitype/"/>
    <ds:schemaRef ds:uri="http://www.w3.org/XML/1998/namespace"/>
    <ds:schemaRef ds:uri="http://purl.org/dc/elements/1.1/"/>
    <ds:schemaRef ds:uri="http://purl.org/dc/terms/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World Cup 2010</vt:lpstr>
      <vt:lpstr>'World Cup 2010'!Print_Area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Coupe du Monde 2006</dc:title>
  <dc:creator>XaMaLa</dc:creator>
  <cp:lastModifiedBy>tkimsey</cp:lastModifiedBy>
  <cp:lastPrinted>2006-06-20T04:29:08Z</cp:lastPrinted>
  <dcterms:created xsi:type="dcterms:W3CDTF">2002-03-22T16:01:46Z</dcterms:created>
  <dcterms:modified xsi:type="dcterms:W3CDTF">2010-02-03T20:22:33Z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0x01010002046920C454E14C94E3FA6A75227AD9</vt:lpwstr>
  </property>
</Properties>
</file>